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Consulting\Furn Fire Retard\"/>
    </mc:Choice>
  </mc:AlternateContent>
  <workbookProtection workbookAlgorithmName="SHA-512" workbookHashValue="bjm5ZK4Jwbi7luyiNCLAC8mNsmWXDBv9K2h+h94+K2+ybWnknKxXhBcEVNOX4kBw7+GnvdJ5zLRyDk2BICpGHw==" workbookSaltValue="ZjVlAHBhsy7asa5t+ROKAA==" workbookSpinCount="100000" lockStructure="1"/>
  <bookViews>
    <workbookView xWindow="0" yWindow="0" windowWidth="28800" windowHeight="11835"/>
  </bookViews>
  <sheets>
    <sheet name="CBA Output" sheetId="1" r:id="rId1"/>
    <sheet name="Data Summary" sheetId="4" state="veryHidden" r:id="rId2"/>
    <sheet name="Household Benefit Simulation" sheetId="5" state="very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2" i="5"/>
  <c r="B6" i="1"/>
  <c r="L27" i="1"/>
  <c r="L9" i="1"/>
  <c r="L12" i="1"/>
  <c r="L15" i="1" l="1"/>
  <c r="L17" i="1" s="1"/>
  <c r="F6" i="1"/>
  <c r="E6" i="1" l="1"/>
  <c r="C2" i="5" s="1"/>
  <c r="D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H6" i="1" l="1"/>
  <c r="J35" i="4"/>
  <c r="J34" i="4"/>
  <c r="K34" i="4" s="1"/>
  <c r="J33" i="4"/>
  <c r="K33" i="4" s="1"/>
  <c r="L34" i="4" l="1"/>
  <c r="M34" i="4"/>
  <c r="L33" i="4"/>
  <c r="M33" i="4"/>
  <c r="K35" i="4"/>
  <c r="F7" i="1"/>
  <c r="D7" i="1" s="1"/>
  <c r="F8" i="1"/>
  <c r="F9" i="1"/>
  <c r="F10" i="1"/>
  <c r="F11" i="1"/>
  <c r="F12" i="1"/>
  <c r="F13" i="1"/>
  <c r="F14" i="1"/>
  <c r="F15" i="1"/>
  <c r="D15" i="1" s="1"/>
  <c r="F16" i="1"/>
  <c r="F17" i="1"/>
  <c r="F18" i="1"/>
  <c r="F19" i="1"/>
  <c r="F20" i="1"/>
  <c r="F21" i="1"/>
  <c r="F22" i="1"/>
  <c r="G33" i="4"/>
  <c r="F33" i="4"/>
  <c r="L35" i="4" l="1"/>
  <c r="M35" i="4"/>
  <c r="D13" i="1"/>
  <c r="H13" i="1" s="1"/>
  <c r="D22" i="1"/>
  <c r="H22" i="1" s="1"/>
  <c r="D14" i="1"/>
  <c r="H14" i="1" s="1"/>
  <c r="D10" i="1"/>
  <c r="H10" i="1" s="1"/>
  <c r="D18" i="1"/>
  <c r="H18" i="1" s="1"/>
  <c r="D9" i="1"/>
  <c r="H9" i="1" s="1"/>
  <c r="D21" i="1"/>
  <c r="H21" i="1" s="1"/>
  <c r="D17" i="1"/>
  <c r="H17" i="1" s="1"/>
  <c r="D20" i="1"/>
  <c r="H20" i="1" s="1"/>
  <c r="D16" i="1"/>
  <c r="H16" i="1" s="1"/>
  <c r="D12" i="1"/>
  <c r="H12" i="1" s="1"/>
  <c r="D8" i="1"/>
  <c r="H8" i="1" s="1"/>
  <c r="D19" i="1"/>
  <c r="H19" i="1" s="1"/>
  <c r="H15" i="1"/>
  <c r="D11" i="1"/>
  <c r="H11" i="1" s="1"/>
  <c r="H7" i="1"/>
  <c r="C33" i="5" l="1"/>
  <c r="E11" i="1"/>
  <c r="E12" i="1"/>
  <c r="E14" i="1"/>
  <c r="E9" i="1"/>
  <c r="E19" i="1"/>
  <c r="E13" i="1"/>
  <c r="E16" i="1"/>
  <c r="E17" i="1"/>
  <c r="E8" i="1"/>
  <c r="E15" i="1"/>
  <c r="E18" i="1"/>
  <c r="E22" i="1"/>
  <c r="E10" i="1"/>
  <c r="E7" i="1"/>
  <c r="E21" i="1"/>
  <c r="E20" i="1"/>
  <c r="AH33" i="5" l="1"/>
  <c r="AD33" i="5"/>
  <c r="Z33" i="5"/>
  <c r="AG33" i="5"/>
  <c r="AC33" i="5"/>
  <c r="AB33" i="5"/>
  <c r="X33" i="5"/>
  <c r="V33" i="5"/>
  <c r="AA33" i="5"/>
  <c r="W33" i="5"/>
  <c r="U33" i="5"/>
  <c r="AF33" i="5"/>
  <c r="AE33" i="5"/>
  <c r="T33" i="5"/>
  <c r="Y33" i="5"/>
  <c r="N33" i="5"/>
  <c r="O33" i="5"/>
  <c r="R33" i="5"/>
  <c r="Q33" i="5"/>
  <c r="M33" i="5"/>
  <c r="S33" i="5"/>
  <c r="P33" i="5"/>
  <c r="D33" i="5"/>
  <c r="I33" i="5"/>
  <c r="E33" i="5"/>
  <c r="K33" i="5"/>
  <c r="L33" i="5"/>
  <c r="H33" i="5"/>
  <c r="F33" i="5"/>
  <c r="J33" i="5"/>
  <c r="G33" i="5"/>
  <c r="C6" i="5"/>
  <c r="C5" i="5"/>
  <c r="C17" i="5"/>
  <c r="C18" i="5"/>
  <c r="C25" i="5"/>
  <c r="C34" i="5"/>
  <c r="C9" i="5"/>
  <c r="C26" i="5"/>
  <c r="C20" i="5"/>
  <c r="C11" i="5"/>
  <c r="C23" i="5"/>
  <c r="C27" i="5"/>
  <c r="C30" i="5"/>
  <c r="C21" i="5"/>
  <c r="C14" i="5"/>
  <c r="C15" i="5"/>
  <c r="C32" i="5"/>
  <c r="C28" i="5"/>
  <c r="C3" i="5"/>
  <c r="D3" i="5" s="1"/>
  <c r="I7" i="1" s="1"/>
  <c r="C4" i="5"/>
  <c r="C13" i="5"/>
  <c r="C10" i="5"/>
  <c r="C7" i="5"/>
  <c r="C16" i="5"/>
  <c r="C19" i="5"/>
  <c r="T19" i="5" s="1"/>
  <c r="C24" i="5"/>
  <c r="C29" i="5"/>
  <c r="C12" i="5"/>
  <c r="M12" i="5" s="1"/>
  <c r="C31" i="5"/>
  <c r="C8" i="5"/>
  <c r="C22" i="5"/>
  <c r="H23" i="1"/>
  <c r="V22" i="5" l="1"/>
  <c r="W22" i="5"/>
  <c r="U22" i="5"/>
  <c r="T22" i="5"/>
  <c r="AD29" i="5"/>
  <c r="Z29" i="5"/>
  <c r="AC29" i="5"/>
  <c r="Y29" i="5"/>
  <c r="X29" i="5"/>
  <c r="V29" i="5"/>
  <c r="W29" i="5"/>
  <c r="U29" i="5"/>
  <c r="AB29" i="5"/>
  <c r="AA29" i="5"/>
  <c r="T29" i="5"/>
  <c r="AG32" i="5"/>
  <c r="AC32" i="5"/>
  <c r="AF32" i="5"/>
  <c r="AB32" i="5"/>
  <c r="AA32" i="5"/>
  <c r="W32" i="5"/>
  <c r="U32" i="5"/>
  <c r="Z32" i="5"/>
  <c r="AE32" i="5"/>
  <c r="Y32" i="5"/>
  <c r="T32" i="5"/>
  <c r="AD32" i="5"/>
  <c r="X32" i="5"/>
  <c r="V32" i="5"/>
  <c r="AE30" i="5"/>
  <c r="AA30" i="5"/>
  <c r="AD30" i="5"/>
  <c r="Z30" i="5"/>
  <c r="Y30" i="5"/>
  <c r="X30" i="5"/>
  <c r="V30" i="5"/>
  <c r="AC30" i="5"/>
  <c r="W30" i="5"/>
  <c r="U30" i="5"/>
  <c r="AB30" i="5"/>
  <c r="T30" i="5"/>
  <c r="X23" i="5"/>
  <c r="V23" i="5"/>
  <c r="W23" i="5"/>
  <c r="U23" i="5"/>
  <c r="T23" i="5"/>
  <c r="Z25" i="5"/>
  <c r="Y25" i="5"/>
  <c r="X25" i="5"/>
  <c r="V25" i="5"/>
  <c r="W25" i="5"/>
  <c r="U25" i="5"/>
  <c r="T25" i="5"/>
  <c r="AF31" i="5"/>
  <c r="AB31" i="5"/>
  <c r="AE31" i="5"/>
  <c r="AA31" i="5"/>
  <c r="Z31" i="5"/>
  <c r="Y31" i="5"/>
  <c r="AD31" i="5"/>
  <c r="X31" i="5"/>
  <c r="V31" i="5"/>
  <c r="AC31" i="5"/>
  <c r="T31" i="5"/>
  <c r="W31" i="5"/>
  <c r="U31" i="5"/>
  <c r="T20" i="5"/>
  <c r="U20" i="5"/>
  <c r="W24" i="5"/>
  <c r="U24" i="5"/>
  <c r="Y24" i="5"/>
  <c r="X24" i="5"/>
  <c r="V24" i="5"/>
  <c r="T24" i="5"/>
  <c r="AC28" i="5"/>
  <c r="Y28" i="5"/>
  <c r="AB28" i="5"/>
  <c r="W28" i="5"/>
  <c r="U28" i="5"/>
  <c r="AA28" i="5"/>
  <c r="T28" i="5"/>
  <c r="Z28" i="5"/>
  <c r="X28" i="5"/>
  <c r="V28" i="5"/>
  <c r="V21" i="5"/>
  <c r="U21" i="5"/>
  <c r="T21" i="5"/>
  <c r="AB27" i="5"/>
  <c r="AA27" i="5"/>
  <c r="Z27" i="5"/>
  <c r="X27" i="5"/>
  <c r="V27" i="5"/>
  <c r="Y27" i="5"/>
  <c r="W27" i="5"/>
  <c r="U27" i="5"/>
  <c r="T27" i="5"/>
  <c r="AA26" i="5"/>
  <c r="Z26" i="5"/>
  <c r="X26" i="5"/>
  <c r="V26" i="5"/>
  <c r="Y26" i="5"/>
  <c r="W26" i="5"/>
  <c r="U26" i="5"/>
  <c r="T26" i="5"/>
  <c r="AI34" i="5"/>
  <c r="AE34" i="5"/>
  <c r="AA34" i="5"/>
  <c r="AH34" i="5"/>
  <c r="AD34" i="5"/>
  <c r="Z34" i="5"/>
  <c r="AC34" i="5"/>
  <c r="Y34" i="5"/>
  <c r="AB34" i="5"/>
  <c r="X34" i="5"/>
  <c r="V34" i="5"/>
  <c r="AG34" i="5"/>
  <c r="W34" i="5"/>
  <c r="U34" i="5"/>
  <c r="AF34" i="5"/>
  <c r="T34" i="5"/>
  <c r="N14" i="5"/>
  <c r="M14" i="5"/>
  <c r="O14" i="5"/>
  <c r="R23" i="5"/>
  <c r="Q23" i="5"/>
  <c r="S23" i="5"/>
  <c r="P23" i="5"/>
  <c r="N23" i="5"/>
  <c r="O23" i="5"/>
  <c r="M23" i="5"/>
  <c r="O20" i="5"/>
  <c r="R20" i="5"/>
  <c r="Q20" i="5"/>
  <c r="S20" i="5"/>
  <c r="P20" i="5"/>
  <c r="M20" i="5"/>
  <c r="N20" i="5"/>
  <c r="S34" i="5"/>
  <c r="P34" i="5"/>
  <c r="N34" i="5"/>
  <c r="O34" i="5"/>
  <c r="R34" i="5"/>
  <c r="Q34" i="5"/>
  <c r="M34" i="5"/>
  <c r="N17" i="5"/>
  <c r="M17" i="5"/>
  <c r="O17" i="5"/>
  <c r="R17" i="5"/>
  <c r="Q17" i="5"/>
  <c r="P17" i="5"/>
  <c r="O16" i="5"/>
  <c r="Q16" i="5"/>
  <c r="P16" i="5"/>
  <c r="N16" i="5"/>
  <c r="M16" i="5"/>
  <c r="P15" i="5"/>
  <c r="N15" i="5"/>
  <c r="M15" i="5"/>
  <c r="O15" i="5"/>
  <c r="R27" i="5"/>
  <c r="Q27" i="5"/>
  <c r="S27" i="5"/>
  <c r="P27" i="5"/>
  <c r="N27" i="5"/>
  <c r="O27" i="5"/>
  <c r="M27" i="5"/>
  <c r="S18" i="5"/>
  <c r="P18" i="5"/>
  <c r="R18" i="5"/>
  <c r="N18" i="5"/>
  <c r="M18" i="5"/>
  <c r="O18" i="5"/>
  <c r="Q18" i="5"/>
  <c r="R31" i="5"/>
  <c r="Q31" i="5"/>
  <c r="S31" i="5"/>
  <c r="P31" i="5"/>
  <c r="N31" i="5"/>
  <c r="M31" i="5"/>
  <c r="O31" i="5"/>
  <c r="R19" i="5"/>
  <c r="Q19" i="5"/>
  <c r="S19" i="5"/>
  <c r="P19" i="5"/>
  <c r="N19" i="5"/>
  <c r="M19" i="5"/>
  <c r="O19" i="5"/>
  <c r="N13" i="5"/>
  <c r="M13" i="5"/>
  <c r="O32" i="5"/>
  <c r="R32" i="5"/>
  <c r="Q32" i="5"/>
  <c r="S32" i="5"/>
  <c r="P32" i="5"/>
  <c r="M32" i="5"/>
  <c r="N32" i="5"/>
  <c r="S30" i="5"/>
  <c r="P30" i="5"/>
  <c r="N30" i="5"/>
  <c r="O30" i="5"/>
  <c r="Q30" i="5"/>
  <c r="M30" i="5"/>
  <c r="R30" i="5"/>
  <c r="S26" i="5"/>
  <c r="P26" i="5"/>
  <c r="N26" i="5"/>
  <c r="O26" i="5"/>
  <c r="R26" i="5"/>
  <c r="M26" i="5"/>
  <c r="Q26" i="5"/>
  <c r="N25" i="5"/>
  <c r="O25" i="5"/>
  <c r="R25" i="5"/>
  <c r="Q25" i="5"/>
  <c r="P25" i="5"/>
  <c r="S25" i="5"/>
  <c r="M25" i="5"/>
  <c r="S22" i="5"/>
  <c r="P22" i="5"/>
  <c r="N22" i="5"/>
  <c r="O22" i="5"/>
  <c r="R22" i="5"/>
  <c r="Q22" i="5"/>
  <c r="M22" i="5"/>
  <c r="N29" i="5"/>
  <c r="O29" i="5"/>
  <c r="R29" i="5"/>
  <c r="Q29" i="5"/>
  <c r="P29" i="5"/>
  <c r="M29" i="5"/>
  <c r="S29" i="5"/>
  <c r="O24" i="5"/>
  <c r="R24" i="5"/>
  <c r="Q24" i="5"/>
  <c r="S24" i="5"/>
  <c r="P24" i="5"/>
  <c r="M24" i="5"/>
  <c r="N24" i="5"/>
  <c r="O28" i="5"/>
  <c r="R28" i="5"/>
  <c r="Q28" i="5"/>
  <c r="S28" i="5"/>
  <c r="P28" i="5"/>
  <c r="N28" i="5"/>
  <c r="M28" i="5"/>
  <c r="N21" i="5"/>
  <c r="O21" i="5"/>
  <c r="R21" i="5"/>
  <c r="Q21" i="5"/>
  <c r="S21" i="5"/>
  <c r="M21" i="5"/>
  <c r="P21" i="5"/>
  <c r="D13" i="5"/>
  <c r="I13" i="5"/>
  <c r="E13" i="5"/>
  <c r="K13" i="5"/>
  <c r="G13" i="5"/>
  <c r="L13" i="5"/>
  <c r="H13" i="5"/>
  <c r="J13" i="5"/>
  <c r="F13" i="5"/>
  <c r="D30" i="5"/>
  <c r="J30" i="5"/>
  <c r="F30" i="5"/>
  <c r="L30" i="5"/>
  <c r="I30" i="5"/>
  <c r="E30" i="5"/>
  <c r="H30" i="5"/>
  <c r="K30" i="5"/>
  <c r="G30" i="5"/>
  <c r="D24" i="5"/>
  <c r="L24" i="5"/>
  <c r="H24" i="5"/>
  <c r="J24" i="5"/>
  <c r="K24" i="5"/>
  <c r="G24" i="5"/>
  <c r="E24" i="5"/>
  <c r="I24" i="5"/>
  <c r="F24" i="5"/>
  <c r="D10" i="5"/>
  <c r="J10" i="5"/>
  <c r="F10" i="5"/>
  <c r="I10" i="5"/>
  <c r="E10" i="5"/>
  <c r="H10" i="5"/>
  <c r="G10" i="5"/>
  <c r="K10" i="5"/>
  <c r="D28" i="5"/>
  <c r="L28" i="5"/>
  <c r="H28" i="5"/>
  <c r="K28" i="5"/>
  <c r="G28" i="5"/>
  <c r="J28" i="5"/>
  <c r="I28" i="5"/>
  <c r="F28" i="5"/>
  <c r="E28" i="5"/>
  <c r="D21" i="5"/>
  <c r="I21" i="5"/>
  <c r="E21" i="5"/>
  <c r="L21" i="5"/>
  <c r="H21" i="5"/>
  <c r="K21" i="5"/>
  <c r="G21" i="5"/>
  <c r="J21" i="5"/>
  <c r="F21" i="5"/>
  <c r="D11" i="5"/>
  <c r="K11" i="5"/>
  <c r="G11" i="5"/>
  <c r="J11" i="5"/>
  <c r="F11" i="5"/>
  <c r="I11" i="5"/>
  <c r="H11" i="5"/>
  <c r="E11" i="5"/>
  <c r="L11" i="5"/>
  <c r="D5" i="5"/>
  <c r="E5" i="5"/>
  <c r="F5" i="5"/>
  <c r="D31" i="5"/>
  <c r="K31" i="5"/>
  <c r="G31" i="5"/>
  <c r="I31" i="5"/>
  <c r="J31" i="5"/>
  <c r="F31" i="5"/>
  <c r="L31" i="5"/>
  <c r="H31" i="5"/>
  <c r="E31" i="5"/>
  <c r="D19" i="5"/>
  <c r="K19" i="5"/>
  <c r="G19" i="5"/>
  <c r="J19" i="5"/>
  <c r="F19" i="5"/>
  <c r="I19" i="5"/>
  <c r="L19" i="5"/>
  <c r="E19" i="5"/>
  <c r="H19" i="5"/>
  <c r="D6" i="5"/>
  <c r="F6" i="5"/>
  <c r="E6" i="5"/>
  <c r="G6" i="5"/>
  <c r="D7" i="5"/>
  <c r="G7" i="5"/>
  <c r="F7" i="5"/>
  <c r="H7" i="5"/>
  <c r="E7" i="5"/>
  <c r="D14" i="5"/>
  <c r="J14" i="5"/>
  <c r="F14" i="5"/>
  <c r="H14" i="5"/>
  <c r="I14" i="5"/>
  <c r="E14" i="5"/>
  <c r="L14" i="5"/>
  <c r="K14" i="5"/>
  <c r="G14" i="5"/>
  <c r="D23" i="5"/>
  <c r="K23" i="5"/>
  <c r="G23" i="5"/>
  <c r="I23" i="5"/>
  <c r="J23" i="5"/>
  <c r="F23" i="5"/>
  <c r="L23" i="5"/>
  <c r="H23" i="5"/>
  <c r="E23" i="5"/>
  <c r="D20" i="5"/>
  <c r="L20" i="5"/>
  <c r="H20" i="5"/>
  <c r="K20" i="5"/>
  <c r="G20" i="5"/>
  <c r="J20" i="5"/>
  <c r="F20" i="5"/>
  <c r="I20" i="5"/>
  <c r="E20" i="5"/>
  <c r="D34" i="5"/>
  <c r="J34" i="5"/>
  <c r="F34" i="5"/>
  <c r="H34" i="5"/>
  <c r="I34" i="5"/>
  <c r="E34" i="5"/>
  <c r="L34" i="5"/>
  <c r="G34" i="5"/>
  <c r="K34" i="5"/>
  <c r="D17" i="5"/>
  <c r="I17" i="5"/>
  <c r="E17" i="5"/>
  <c r="L17" i="5"/>
  <c r="H17" i="5"/>
  <c r="K17" i="5"/>
  <c r="F17" i="5"/>
  <c r="J17" i="5"/>
  <c r="G17" i="5"/>
  <c r="D12" i="5"/>
  <c r="L12" i="5"/>
  <c r="H12" i="5"/>
  <c r="K12" i="5"/>
  <c r="G12" i="5"/>
  <c r="J12" i="5"/>
  <c r="I12" i="5"/>
  <c r="F12" i="5"/>
  <c r="E12" i="5"/>
  <c r="D32" i="5"/>
  <c r="L32" i="5"/>
  <c r="H32" i="5"/>
  <c r="J32" i="5"/>
  <c r="K32" i="5"/>
  <c r="G32" i="5"/>
  <c r="E32" i="5"/>
  <c r="I32" i="5"/>
  <c r="F32" i="5"/>
  <c r="D26" i="5"/>
  <c r="J26" i="5"/>
  <c r="F26" i="5"/>
  <c r="H26" i="5"/>
  <c r="I26" i="5"/>
  <c r="E26" i="5"/>
  <c r="L26" i="5"/>
  <c r="G26" i="5"/>
  <c r="K26" i="5"/>
  <c r="D25" i="5"/>
  <c r="I25" i="5"/>
  <c r="E25" i="5"/>
  <c r="K25" i="5"/>
  <c r="L25" i="5"/>
  <c r="H25" i="5"/>
  <c r="F25" i="5"/>
  <c r="J25" i="5"/>
  <c r="G25" i="5"/>
  <c r="D8" i="5"/>
  <c r="H8" i="5"/>
  <c r="G8" i="5"/>
  <c r="E8" i="5"/>
  <c r="I8" i="5"/>
  <c r="F8" i="5"/>
  <c r="D22" i="5"/>
  <c r="J22" i="5"/>
  <c r="F22" i="5"/>
  <c r="H22" i="5"/>
  <c r="I22" i="5"/>
  <c r="E22" i="5"/>
  <c r="L22" i="5"/>
  <c r="K22" i="5"/>
  <c r="G22" i="5"/>
  <c r="D29" i="5"/>
  <c r="I29" i="5"/>
  <c r="E29" i="5"/>
  <c r="L29" i="5"/>
  <c r="H29" i="5"/>
  <c r="K29" i="5"/>
  <c r="J29" i="5"/>
  <c r="G29" i="5"/>
  <c r="F29" i="5"/>
  <c r="D16" i="5"/>
  <c r="L16" i="5"/>
  <c r="H16" i="5"/>
  <c r="J16" i="5"/>
  <c r="K16" i="5"/>
  <c r="G16" i="5"/>
  <c r="E16" i="5"/>
  <c r="I16" i="5"/>
  <c r="F16" i="5"/>
  <c r="D4" i="5"/>
  <c r="E4" i="5"/>
  <c r="D15" i="5"/>
  <c r="K15" i="5"/>
  <c r="G15" i="5"/>
  <c r="I15" i="5"/>
  <c r="J15" i="5"/>
  <c r="F15" i="5"/>
  <c r="L15" i="5"/>
  <c r="H15" i="5"/>
  <c r="E15" i="5"/>
  <c r="D27" i="5"/>
  <c r="K27" i="5"/>
  <c r="G27" i="5"/>
  <c r="J27" i="5"/>
  <c r="F27" i="5"/>
  <c r="I27" i="5"/>
  <c r="H27" i="5"/>
  <c r="E27" i="5"/>
  <c r="L27" i="5"/>
  <c r="D9" i="5"/>
  <c r="I9" i="5"/>
  <c r="E9" i="5"/>
  <c r="H9" i="5"/>
  <c r="G9" i="5"/>
  <c r="F9" i="5"/>
  <c r="J9" i="5"/>
  <c r="D18" i="5"/>
  <c r="J18" i="5"/>
  <c r="F18" i="5"/>
  <c r="L18" i="5"/>
  <c r="I18" i="5"/>
  <c r="E18" i="5"/>
  <c r="H18" i="5"/>
  <c r="G18" i="5"/>
  <c r="K18" i="5"/>
  <c r="I8" i="1" l="1"/>
  <c r="I9" i="1"/>
  <c r="I13" i="1"/>
  <c r="I15" i="1"/>
  <c r="I20" i="1"/>
  <c r="I16" i="1"/>
  <c r="I22" i="1"/>
  <c r="I12" i="1"/>
  <c r="I21" i="1"/>
  <c r="I18" i="1"/>
  <c r="I17" i="1"/>
  <c r="I19" i="1"/>
  <c r="I11" i="1"/>
  <c r="I10" i="1"/>
  <c r="I14" i="1"/>
  <c r="I23" i="1" l="1"/>
  <c r="L32" i="1" s="1"/>
  <c r="L33" i="1" s="1"/>
</calcChain>
</file>

<file path=xl/sharedStrings.xml><?xml version="1.0" encoding="utf-8"?>
<sst xmlns="http://schemas.openxmlformats.org/spreadsheetml/2006/main" count="109" uniqueCount="108">
  <si>
    <t>sum</t>
  </si>
  <si>
    <t>Range of Values of a Statistical Life</t>
  </si>
  <si>
    <t>Range of Civilian Deaths</t>
  </si>
  <si>
    <t>Range of Civilian Injuries</t>
  </si>
  <si>
    <t>Range of Values of a Statistical Injury</t>
  </si>
  <si>
    <t>Range of Property Loss Values</t>
  </si>
  <si>
    <t>Range of Content Loss Values</t>
  </si>
  <si>
    <t>Range of Risk Reduction P(r)</t>
  </si>
  <si>
    <t>Chair Seating Cushion</t>
  </si>
  <si>
    <t>Range of Sofa Seating Cushions</t>
  </si>
  <si>
    <t>Linear Yards for Seating Cushions</t>
  </si>
  <si>
    <t>Linear Yards for Other Chair Parts</t>
  </si>
  <si>
    <t>Linear Yards for Other Sofa Parts</t>
  </si>
  <si>
    <t>Total Linear yards for Chair</t>
  </si>
  <si>
    <t>Total Linear Yards for Sofa</t>
  </si>
  <si>
    <t>Range of Total Material Costs for Chair</t>
  </si>
  <si>
    <t>Range of Total Material Cost for Sofa</t>
  </si>
  <si>
    <t>Range of Labor Costs per Chair</t>
  </si>
  <si>
    <t>Range of Labor Costs per Sofa</t>
  </si>
  <si>
    <t>Testing Cost for Upholstered Furniture</t>
  </si>
  <si>
    <t>Compliance Costs for Upholstered Furniture</t>
  </si>
  <si>
    <t>Range of Manufacturing Cost for Chair</t>
  </si>
  <si>
    <t>Range of Manufacturing Cost for Sofa</t>
  </si>
  <si>
    <t>AVG CA Households</t>
  </si>
  <si>
    <t>Inventory Financing Rates</t>
  </si>
  <si>
    <t>AVG Chairs Per Household</t>
  </si>
  <si>
    <t>AVG Sofas Per Household</t>
  </si>
  <si>
    <t>Range of Product Life Cycles</t>
  </si>
  <si>
    <t>Range of Real Discount Rates</t>
  </si>
  <si>
    <t>AVG Societal Benefits</t>
  </si>
  <si>
    <t>Net Present Value</t>
  </si>
  <si>
    <t>Cost of Polyester Batting</t>
  </si>
  <si>
    <t>Range of Fire Barrier Material (FB) Costs (Linear yard)</t>
  </si>
  <si>
    <t>Range of FB Material Cost less Polyester Batting</t>
  </si>
  <si>
    <t>Range of Total Costs for Seating Cushion</t>
  </si>
  <si>
    <t>Reference Colum</t>
  </si>
  <si>
    <t>Time Period</t>
  </si>
  <si>
    <t>PVB Household D</t>
  </si>
  <si>
    <t>PVB Household C</t>
  </si>
  <si>
    <t>PVB Household B</t>
  </si>
  <si>
    <t>PVB Household A</t>
  </si>
  <si>
    <t>PVB Household E</t>
  </si>
  <si>
    <t>PVB Household F</t>
  </si>
  <si>
    <t>PVB Household G</t>
  </si>
  <si>
    <t>PVB Household H</t>
  </si>
  <si>
    <t>Reference Column</t>
  </si>
  <si>
    <t>PVB Household I</t>
  </si>
  <si>
    <t>PVB Household J</t>
  </si>
  <si>
    <t>PVB Household K</t>
  </si>
  <si>
    <t>PVB Household L</t>
  </si>
  <si>
    <t>PVB Household M</t>
  </si>
  <si>
    <t>PVB Household N</t>
  </si>
  <si>
    <t>PVB Household O</t>
  </si>
  <si>
    <t>PVB Household P</t>
  </si>
  <si>
    <t>PVB Household Q</t>
  </si>
  <si>
    <t>PVB Household Z</t>
  </si>
  <si>
    <t>PVB Household R</t>
  </si>
  <si>
    <t>PVB Household S</t>
  </si>
  <si>
    <t>PVB Household T</t>
  </si>
  <si>
    <t>PVB Household U</t>
  </si>
  <si>
    <t>PVB Household V</t>
  </si>
  <si>
    <t>PVB Household W</t>
  </si>
  <si>
    <t>PVB Household X</t>
  </si>
  <si>
    <t>PVB Household Y</t>
  </si>
  <si>
    <t>PVB Household Z1</t>
  </si>
  <si>
    <t>PVB Household Z2</t>
  </si>
  <si>
    <t>PVB Household Z3</t>
  </si>
  <si>
    <t>PVB Household Z4</t>
  </si>
  <si>
    <t>PVB Household Z5</t>
  </si>
  <si>
    <t>PVB Household Z6</t>
  </si>
  <si>
    <t>Real Discount Rate</t>
  </si>
  <si>
    <t>Benefit Data Summary in 2017 Dollars</t>
  </si>
  <si>
    <t>Cost Data Summary in 2017 Dollars</t>
  </si>
  <si>
    <t>Range of Est. Enforcement Costs</t>
  </si>
  <si>
    <t>Percent Households Purchasing Furniture</t>
  </si>
  <si>
    <t>Year</t>
  </si>
  <si>
    <t>Benefit of Upholstered Furniture Regulation to CA</t>
  </si>
  <si>
    <t>Cost of Upholstered Furniture Regulation to CA</t>
  </si>
  <si>
    <t>Fire Barrier Benefits Exceed Costs?</t>
  </si>
  <si>
    <t>Value of a Statistical Life</t>
  </si>
  <si>
    <t>Value of a Statistical Injury</t>
  </si>
  <si>
    <t>State Enforcement Estimated Costs</t>
  </si>
  <si>
    <t>Total Cost to California</t>
  </si>
  <si>
    <t>Total Benefits to California</t>
  </si>
  <si>
    <t>Present Value Costs to California</t>
  </si>
  <si>
    <t>Present Value Benefits to California</t>
  </si>
  <si>
    <t>Period</t>
  </si>
  <si>
    <t>Benefit Side of Upholstered Furniture Regulation</t>
  </si>
  <si>
    <t>Cost Side of Upholstered Furniture Regulation</t>
  </si>
  <si>
    <t>Values Per Year and in 2017 $s</t>
  </si>
  <si>
    <t>Total Value of Civilian Deaths</t>
  </si>
  <si>
    <t xml:space="preserve">Civilian Deaths by Upholstered Furniture Fire </t>
  </si>
  <si>
    <t xml:space="preserve">Civilian Injuries by Upholstered Furniture Fire </t>
  </si>
  <si>
    <t>Total Value of Civilian Injuries</t>
  </si>
  <si>
    <t xml:space="preserve">Property Losses by Upholstered Furniture Fire </t>
  </si>
  <si>
    <t xml:space="preserve">House Content Losses by Upholstered Furniture Fire </t>
  </si>
  <si>
    <t xml:space="preserve">Total Cost of Upholstered Furniture Fire </t>
  </si>
  <si>
    <t>Risk Reduction if Upholstered Furniture Fire Regulation</t>
  </si>
  <si>
    <t>Per Sofa Manufacturing Cost for Furniture Liner</t>
  </si>
  <si>
    <t>Chairs Per Household</t>
  </si>
  <si>
    <t>Sofas Per Household</t>
  </si>
  <si>
    <t>Chair &amp; Sofa Manuf Costs for Furniture Liner Per Household</t>
  </si>
  <si>
    <t>Number of California Households</t>
  </si>
  <si>
    <t>Number of Years that Chair/Sofa Used (Product Life Cycle)</t>
  </si>
  <si>
    <t>Per Chair Manufacturing Cost for Furniture Liner</t>
  </si>
  <si>
    <r>
      <t>(All Items in Light Gray Boxes</t>
    </r>
    <r>
      <rPr>
        <sz val="11"/>
        <color rgb="FF00B0F0"/>
        <rFont val="Times New Roman"/>
        <family val="1"/>
      </rPr>
      <t xml:space="preserve"> </t>
    </r>
    <r>
      <rPr>
        <sz val="11"/>
        <rFont val="Times New Roman"/>
        <family val="1"/>
      </rPr>
      <t>Require Completion by User)</t>
    </r>
  </si>
  <si>
    <t>A Cost-Benefit Analysis Worksheet on the Use of Fire Barriers in Upholstered Furniture</t>
  </si>
  <si>
    <t>**  Excel Model only Valididates 16 year Time Horizon and Product Life Cycle.**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</si>
</sst>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2121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B0F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21212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3" fontId="0" fillId="0" borderId="0" xfId="0" applyNumberFormat="1"/>
    <xf numFmtId="0" fontId="2" fillId="0" borderId="1" xfId="0" applyFont="1" applyBorder="1"/>
    <xf numFmtId="0" fontId="4" fillId="0" borderId="1" xfId="0" applyFont="1" applyBorder="1"/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Alignment="1"/>
    <xf numFmtId="0" fontId="2" fillId="0" borderId="1" xfId="0" applyFont="1" applyBorder="1" applyAlignment="1"/>
    <xf numFmtId="164" fontId="0" fillId="0" borderId="0" xfId="0" applyNumberFormat="1"/>
    <xf numFmtId="0" fontId="3" fillId="0" borderId="0" xfId="0" applyFont="1" applyBorder="1"/>
    <xf numFmtId="0" fontId="2" fillId="0" borderId="0" xfId="0" applyFont="1" applyFill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1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2" fontId="0" fillId="0" borderId="0" xfId="0" applyNumberFormat="1" applyFill="1" applyBorder="1"/>
    <xf numFmtId="0" fontId="2" fillId="0" borderId="6" xfId="0" applyFont="1" applyBorder="1" applyAlignment="1"/>
    <xf numFmtId="0" fontId="2" fillId="0" borderId="2" xfId="0" applyFont="1" applyBorder="1" applyAlignment="1"/>
    <xf numFmtId="0" fontId="4" fillId="0" borderId="4" xfId="0" applyFont="1" applyBorder="1"/>
    <xf numFmtId="0" fontId="0" fillId="0" borderId="0" xfId="0" applyFill="1"/>
    <xf numFmtId="3" fontId="0" fillId="0" borderId="0" xfId="0" applyNumberFormat="1" applyFill="1"/>
    <xf numFmtId="3" fontId="2" fillId="0" borderId="0" xfId="0" applyNumberFormat="1" applyFont="1" applyFill="1"/>
    <xf numFmtId="3" fontId="0" fillId="0" borderId="0" xfId="0" applyNumberFormat="1" applyFill="1" applyAlignment="1">
      <alignment horizontal="center"/>
    </xf>
    <xf numFmtId="166" fontId="0" fillId="0" borderId="0" xfId="0" applyNumberFormat="1"/>
    <xf numFmtId="3" fontId="0" fillId="0" borderId="0" xfId="0" applyNumberFormat="1" applyFill="1" applyAlignment="1">
      <alignment horizontal="right"/>
    </xf>
    <xf numFmtId="2" fontId="0" fillId="0" borderId="0" xfId="0" applyNumberFormat="1" applyFont="1" applyFill="1" applyBorder="1" applyAlignment="1"/>
    <xf numFmtId="2" fontId="0" fillId="0" borderId="0" xfId="0" applyNumberFormat="1" applyFill="1"/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2" fontId="11" fillId="0" borderId="9" xfId="0" applyNumberFormat="1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3" fontId="8" fillId="0" borderId="7" xfId="0" applyNumberFormat="1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2" fontId="8" fillId="0" borderId="0" xfId="0" applyNumberFormat="1" applyFont="1" applyAlignment="1">
      <alignment horizontal="left"/>
    </xf>
    <xf numFmtId="2" fontId="8" fillId="0" borderId="7" xfId="0" applyNumberFormat="1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3" fontId="8" fillId="2" borderId="7" xfId="0" applyNumberFormat="1" applyFont="1" applyFill="1" applyBorder="1" applyAlignment="1">
      <alignment horizontal="left"/>
    </xf>
    <xf numFmtId="165" fontId="8" fillId="2" borderId="7" xfId="0" applyNumberFormat="1" applyFont="1" applyFill="1" applyBorder="1" applyAlignment="1">
      <alignment horizontal="left"/>
    </xf>
    <xf numFmtId="2" fontId="8" fillId="2" borderId="8" xfId="0" applyNumberFormat="1" applyFont="1" applyFill="1" applyBorder="1" applyAlignment="1">
      <alignment horizontal="left"/>
    </xf>
    <xf numFmtId="2" fontId="8" fillId="2" borderId="7" xfId="0" applyNumberFormat="1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3" fontId="14" fillId="3" borderId="7" xfId="0" applyNumberFormat="1" applyFont="1" applyFill="1" applyBorder="1" applyAlignment="1">
      <alignment horizontal="left"/>
    </xf>
    <xf numFmtId="0" fontId="14" fillId="4" borderId="10" xfId="0" applyFont="1" applyFill="1" applyBorder="1" applyAlignment="1">
      <alignment horizontal="left"/>
    </xf>
    <xf numFmtId="3" fontId="14" fillId="4" borderId="11" xfId="0" applyNumberFormat="1" applyFont="1" applyFill="1" applyBorder="1" applyAlignment="1">
      <alignment horizontal="left"/>
    </xf>
    <xf numFmtId="0" fontId="14" fillId="4" borderId="12" xfId="0" applyFont="1" applyFill="1" applyBorder="1" applyAlignment="1">
      <alignment horizontal="left"/>
    </xf>
    <xf numFmtId="0" fontId="15" fillId="4" borderId="13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9900FF"/>
      <color rgb="FF808000"/>
      <color rgb="FF008080"/>
      <color rgb="FF993300"/>
      <color rgb="FFFF66CC"/>
      <color rgb="FF8439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7"/>
  <sheetViews>
    <sheetView showRowColHeaders="0" tabSelected="1" zoomScale="75" zoomScaleNormal="75" workbookViewId="0">
      <pane xSplit="2" ySplit="4" topLeftCell="C5" activePane="bottomRight" state="frozen"/>
      <selection pane="topRight" activeCell="B1" sqref="B1"/>
      <selection pane="bottomLeft" activeCell="A2" sqref="A2"/>
      <selection pane="bottomRight" activeCell="B1" sqref="B1:L35"/>
    </sheetView>
  </sheetViews>
  <sheetFormatPr defaultColWidth="8.7109375" defaultRowHeight="15" x14ac:dyDescent="0.25"/>
  <cols>
    <col min="1" max="1" width="16.42578125" style="32" hidden="1" customWidth="1"/>
    <col min="2" max="2" width="6.85546875" style="32" customWidth="1"/>
    <col min="3" max="3" width="8.42578125" style="32" customWidth="1"/>
    <col min="4" max="4" width="15.42578125" style="32" customWidth="1"/>
    <col min="5" max="5" width="13.28515625" style="32" customWidth="1"/>
    <col min="6" max="6" width="18.28515625" style="32" customWidth="1"/>
    <col min="7" max="7" width="5.140625" style="32" customWidth="1"/>
    <col min="8" max="8" width="15.85546875" style="33" customWidth="1"/>
    <col min="9" max="9" width="18.7109375" style="33" customWidth="1"/>
    <col min="10" max="10" width="8.7109375" style="32"/>
    <col min="11" max="11" width="54.28515625" style="32" bestFit="1" customWidth="1"/>
    <col min="12" max="12" width="32.42578125" style="32" customWidth="1"/>
    <col min="13" max="16384" width="8.7109375" style="32"/>
  </cols>
  <sheetData>
    <row r="1" spans="1:12" x14ac:dyDescent="0.25">
      <c r="B1" s="70" t="s">
        <v>106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B2" s="72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5.75" thickBot="1" x14ac:dyDescent="0.3">
      <c r="B3" s="71" t="s">
        <v>105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s="30" customFormat="1" ht="16.5" thickTop="1" thickBot="1" x14ac:dyDescent="0.3">
      <c r="A4" s="34" t="s">
        <v>35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59.25" thickTop="1" thickBot="1" x14ac:dyDescent="0.3">
      <c r="A5" s="31">
        <v>0</v>
      </c>
      <c r="B5" s="36" t="s">
        <v>86</v>
      </c>
      <c r="C5" s="36" t="s">
        <v>75</v>
      </c>
      <c r="D5" s="37" t="s">
        <v>82</v>
      </c>
      <c r="E5" s="37" t="s">
        <v>83</v>
      </c>
      <c r="F5" s="37" t="s">
        <v>74</v>
      </c>
      <c r="G5" s="36"/>
      <c r="H5" s="38" t="s">
        <v>84</v>
      </c>
      <c r="I5" s="38" t="s">
        <v>85</v>
      </c>
      <c r="J5" s="39"/>
      <c r="K5" s="35"/>
      <c r="L5" s="35"/>
    </row>
    <row r="6" spans="1:12" ht="16.5" thickTop="1" thickBot="1" x14ac:dyDescent="0.3">
      <c r="A6" s="31">
        <v>1</v>
      </c>
      <c r="B6" s="40">
        <f t="shared" ref="B6:B22" si="0">IF(A5&lt;=$L$30, A5, "")</f>
        <v>0</v>
      </c>
      <c r="C6" s="40">
        <v>2017</v>
      </c>
      <c r="D6" s="41">
        <f>'CBA Output'!$L$27*'CBA Output'!F6</f>
        <v>61855666.762500003</v>
      </c>
      <c r="E6" s="41">
        <f>'CBA Output'!$L$17*'CBA Output'!F6</f>
        <v>19987.085625</v>
      </c>
      <c r="F6" s="40">
        <f t="shared" ref="F6:F22" si="1">1/($L$30)</f>
        <v>6.25E-2</v>
      </c>
      <c r="G6" s="40"/>
      <c r="H6" s="41">
        <f t="shared" ref="H6:H22" si="2">IFERROR((D6)/((1+$L$29)^$B6), 0)</f>
        <v>61855666.762500003</v>
      </c>
      <c r="I6" s="41">
        <v>0</v>
      </c>
      <c r="J6" s="42"/>
      <c r="K6" s="36" t="s">
        <v>87</v>
      </c>
      <c r="L6" s="43" t="s">
        <v>89</v>
      </c>
    </row>
    <row r="7" spans="1:12" ht="15.75" thickBot="1" x14ac:dyDescent="0.3">
      <c r="A7" s="31">
        <v>2</v>
      </c>
      <c r="B7" s="44">
        <f t="shared" si="0"/>
        <v>1</v>
      </c>
      <c r="C7" s="44">
        <v>2018</v>
      </c>
      <c r="D7" s="45">
        <f>'CBA Output'!$L$27*'CBA Output'!F7</f>
        <v>61855666.762500003</v>
      </c>
      <c r="E7" s="45">
        <f>'CBA Output'!$L$17*'CBA Output'!F7</f>
        <v>19987.085625</v>
      </c>
      <c r="F7" s="44">
        <f t="shared" si="1"/>
        <v>6.25E-2</v>
      </c>
      <c r="G7" s="44"/>
      <c r="H7" s="45">
        <f t="shared" si="2"/>
        <v>57809034.357476637</v>
      </c>
      <c r="I7" s="45">
        <f>IFERROR(SUM('Household Benefit Simulation'!D3),0)</f>
        <v>18679.519275700932</v>
      </c>
      <c r="J7" s="42"/>
      <c r="K7" s="46" t="s">
        <v>91</v>
      </c>
      <c r="L7" s="56">
        <v>0</v>
      </c>
    </row>
    <row r="8" spans="1:12" ht="15.75" thickBot="1" x14ac:dyDescent="0.3">
      <c r="A8" s="31">
        <v>3</v>
      </c>
      <c r="B8" s="44">
        <f t="shared" si="0"/>
        <v>2</v>
      </c>
      <c r="C8" s="44">
        <v>2019</v>
      </c>
      <c r="D8" s="45">
        <f>'CBA Output'!$L$27*'CBA Output'!F8</f>
        <v>61855666.762500003</v>
      </c>
      <c r="E8" s="45">
        <f>'CBA Output'!$L$17*'CBA Output'!F8</f>
        <v>19987.085625</v>
      </c>
      <c r="F8" s="44">
        <f t="shared" si="1"/>
        <v>6.25E-2</v>
      </c>
      <c r="G8" s="44"/>
      <c r="H8" s="45">
        <f t="shared" si="2"/>
        <v>54027134.913529567</v>
      </c>
      <c r="I8" s="45">
        <f>IFERROR(SUM('Household Benefit Simulation'!D4,'Household Benefit Simulation'!E4),0)</f>
        <v>36137.013925888721</v>
      </c>
      <c r="J8" s="42"/>
      <c r="K8" s="44" t="s">
        <v>79</v>
      </c>
      <c r="L8" s="57">
        <v>4373404</v>
      </c>
    </row>
    <row r="9" spans="1:12" ht="15.75" thickBot="1" x14ac:dyDescent="0.3">
      <c r="A9" s="31">
        <v>4</v>
      </c>
      <c r="B9" s="44">
        <f t="shared" si="0"/>
        <v>3</v>
      </c>
      <c r="C9" s="44">
        <v>2020</v>
      </c>
      <c r="D9" s="45">
        <f>'CBA Output'!$L$27*'CBA Output'!F9</f>
        <v>61855666.762500003</v>
      </c>
      <c r="E9" s="45">
        <f>'CBA Output'!$L$17*'CBA Output'!F9</f>
        <v>19987.085625</v>
      </c>
      <c r="F9" s="44">
        <f t="shared" si="1"/>
        <v>6.25E-2</v>
      </c>
      <c r="G9" s="44"/>
      <c r="H9" s="45">
        <f t="shared" si="2"/>
        <v>50492649.451896787</v>
      </c>
      <c r="I9" s="45">
        <f>IFERROR(SUM('Household Benefit Simulation'!D5:F5),0)</f>
        <v>52452.429486811889</v>
      </c>
      <c r="J9" s="42"/>
      <c r="K9" s="47" t="s">
        <v>90</v>
      </c>
      <c r="L9" s="48">
        <f>L7*L8</f>
        <v>0</v>
      </c>
    </row>
    <row r="10" spans="1:12" ht="15.75" thickBot="1" x14ac:dyDescent="0.3">
      <c r="A10" s="31">
        <v>5</v>
      </c>
      <c r="B10" s="44">
        <f t="shared" si="0"/>
        <v>4</v>
      </c>
      <c r="C10" s="44">
        <v>2021</v>
      </c>
      <c r="D10" s="45">
        <f>'CBA Output'!$L$27*'CBA Output'!F10</f>
        <v>61855666.762500003</v>
      </c>
      <c r="E10" s="45">
        <f>'CBA Output'!$L$17*'CBA Output'!F10</f>
        <v>19987.085625</v>
      </c>
      <c r="F10" s="44">
        <f t="shared" si="1"/>
        <v>6.25E-2</v>
      </c>
      <c r="G10" s="44"/>
      <c r="H10" s="45">
        <f t="shared" si="2"/>
        <v>47189392.011118501</v>
      </c>
      <c r="I10" s="45">
        <f>IFERROR(SUM('Household Benefit Simulation'!D6:G6),0)</f>
        <v>67700.48141290831</v>
      </c>
      <c r="J10" s="42"/>
      <c r="K10" s="49" t="s">
        <v>92</v>
      </c>
      <c r="L10" s="57">
        <v>2</v>
      </c>
    </row>
    <row r="11" spans="1:12" ht="15.75" thickBot="1" x14ac:dyDescent="0.3">
      <c r="A11" s="31">
        <v>6</v>
      </c>
      <c r="B11" s="44">
        <f t="shared" si="0"/>
        <v>5</v>
      </c>
      <c r="C11" s="44">
        <v>2022</v>
      </c>
      <c r="D11" s="45">
        <f>'CBA Output'!$L$27*'CBA Output'!F11</f>
        <v>61855666.762500003</v>
      </c>
      <c r="E11" s="45">
        <f>'CBA Output'!$L$17*'CBA Output'!F11</f>
        <v>19987.085625</v>
      </c>
      <c r="F11" s="44">
        <f t="shared" si="1"/>
        <v>6.25E-2</v>
      </c>
      <c r="G11" s="44"/>
      <c r="H11" s="45">
        <f t="shared" si="2"/>
        <v>44102235.524409808</v>
      </c>
      <c r="I11" s="45">
        <f>IFERROR(SUM('Household Benefit Simulation'!D7:H7),0)</f>
        <v>81950.997231690009</v>
      </c>
      <c r="J11" s="42"/>
      <c r="K11" s="47" t="s">
        <v>80</v>
      </c>
      <c r="L11" s="57">
        <v>266778</v>
      </c>
    </row>
    <row r="12" spans="1:12" ht="15.75" thickBot="1" x14ac:dyDescent="0.3">
      <c r="A12" s="31">
        <v>7</v>
      </c>
      <c r="B12" s="44">
        <f t="shared" si="0"/>
        <v>6</v>
      </c>
      <c r="C12" s="44">
        <v>2023</v>
      </c>
      <c r="D12" s="45">
        <f>'CBA Output'!$L$27*'CBA Output'!F12</f>
        <v>61855666.762500003</v>
      </c>
      <c r="E12" s="45">
        <f>'CBA Output'!$L$17*'CBA Output'!F12</f>
        <v>19987.085625</v>
      </c>
      <c r="F12" s="44">
        <f t="shared" si="1"/>
        <v>6.25E-2</v>
      </c>
      <c r="G12" s="44"/>
      <c r="H12" s="45">
        <f t="shared" si="2"/>
        <v>41217042.546177395</v>
      </c>
      <c r="I12" s="45">
        <f>IFERROR(SUM('Household Benefit Simulation'!D8:I8),0)</f>
        <v>95269.236314663562</v>
      </c>
      <c r="J12" s="42"/>
      <c r="K12" s="47" t="s">
        <v>93</v>
      </c>
      <c r="L12" s="48">
        <f>L10*L11</f>
        <v>533556</v>
      </c>
    </row>
    <row r="13" spans="1:12" ht="15.75" thickBot="1" x14ac:dyDescent="0.3">
      <c r="A13" s="31">
        <v>8</v>
      </c>
      <c r="B13" s="44">
        <f t="shared" si="0"/>
        <v>7</v>
      </c>
      <c r="C13" s="44">
        <v>2024</v>
      </c>
      <c r="D13" s="45">
        <f>'CBA Output'!$L$27*'CBA Output'!F13</f>
        <v>61855666.762500003</v>
      </c>
      <c r="E13" s="45">
        <f>'CBA Output'!$L$17*'CBA Output'!F13</f>
        <v>19987.085625</v>
      </c>
      <c r="F13" s="44">
        <f t="shared" si="1"/>
        <v>6.25E-2</v>
      </c>
      <c r="G13" s="44"/>
      <c r="H13" s="45">
        <f t="shared" si="2"/>
        <v>38520600.510446161</v>
      </c>
      <c r="I13" s="45">
        <f>IFERROR(SUM('Household Benefit Simulation'!D9:J9),0)</f>
        <v>107716.18872865752</v>
      </c>
      <c r="J13" s="42"/>
      <c r="K13" s="49" t="s">
        <v>94</v>
      </c>
      <c r="L13" s="57">
        <v>874427</v>
      </c>
    </row>
    <row r="14" spans="1:12" ht="15.75" thickBot="1" x14ac:dyDescent="0.3">
      <c r="A14" s="31">
        <v>9</v>
      </c>
      <c r="B14" s="44">
        <f t="shared" si="0"/>
        <v>8</v>
      </c>
      <c r="C14" s="44">
        <v>2025</v>
      </c>
      <c r="D14" s="45">
        <f>'CBA Output'!$L$27*'CBA Output'!F14</f>
        <v>61855666.762500003</v>
      </c>
      <c r="E14" s="45">
        <f>'CBA Output'!$L$17*'CBA Output'!F14</f>
        <v>19987.085625</v>
      </c>
      <c r="F14" s="44">
        <f t="shared" si="1"/>
        <v>6.25E-2</v>
      </c>
      <c r="G14" s="44"/>
      <c r="H14" s="45">
        <f t="shared" si="2"/>
        <v>36000561.224716038</v>
      </c>
      <c r="I14" s="45">
        <f>IFERROR(SUM('Household Benefit Simulation'!D10:K10),0)</f>
        <v>119348.85453612854</v>
      </c>
      <c r="J14" s="42"/>
      <c r="K14" s="49" t="s">
        <v>95</v>
      </c>
      <c r="L14" s="57">
        <v>275140</v>
      </c>
    </row>
    <row r="15" spans="1:12" ht="15.75" thickBot="1" x14ac:dyDescent="0.3">
      <c r="A15" s="31">
        <v>10</v>
      </c>
      <c r="B15" s="44">
        <f t="shared" si="0"/>
        <v>9</v>
      </c>
      <c r="C15" s="44">
        <v>2026</v>
      </c>
      <c r="D15" s="45">
        <f>'CBA Output'!$L$27*'CBA Output'!F15</f>
        <v>61855666.762500003</v>
      </c>
      <c r="E15" s="45">
        <f>'CBA Output'!$L$17*'CBA Output'!F15</f>
        <v>19987.085625</v>
      </c>
      <c r="F15" s="44">
        <f t="shared" si="1"/>
        <v>6.25E-2</v>
      </c>
      <c r="G15" s="44"/>
      <c r="H15" s="45">
        <f t="shared" si="2"/>
        <v>33645384.322164513</v>
      </c>
      <c r="I15" s="45">
        <f>IFERROR(SUM('Household Benefit Simulation'!D11:L11),0)</f>
        <v>130220.5048234846</v>
      </c>
      <c r="J15" s="42"/>
      <c r="K15" s="49" t="s">
        <v>96</v>
      </c>
      <c r="L15" s="48">
        <f>SUM(L9+L12+L13+L14)</f>
        <v>1683123</v>
      </c>
    </row>
    <row r="16" spans="1:12" ht="15.75" thickBot="1" x14ac:dyDescent="0.3">
      <c r="A16" s="31">
        <v>11</v>
      </c>
      <c r="B16" s="44">
        <f t="shared" si="0"/>
        <v>10</v>
      </c>
      <c r="C16" s="44">
        <v>2027</v>
      </c>
      <c r="D16" s="45">
        <f>'CBA Output'!$L$27*'CBA Output'!F16</f>
        <v>61855666.762500003</v>
      </c>
      <c r="E16" s="45">
        <f>'CBA Output'!$L$17*'CBA Output'!F16</f>
        <v>19987.085625</v>
      </c>
      <c r="F16" s="44">
        <f t="shared" si="1"/>
        <v>6.25E-2</v>
      </c>
      <c r="G16" s="44"/>
      <c r="H16" s="45">
        <f t="shared" si="2"/>
        <v>31444284.413237866</v>
      </c>
      <c r="I16" s="45">
        <f>IFERROR(SUM('Household Benefit Simulation'!D12:M12),0)</f>
        <v>140380.92565278933</v>
      </c>
      <c r="J16" s="42"/>
      <c r="K16" s="49" t="s">
        <v>97</v>
      </c>
      <c r="L16" s="58">
        <v>0.19</v>
      </c>
    </row>
    <row r="17" spans="1:12" ht="15.75" thickBot="1" x14ac:dyDescent="0.3">
      <c r="A17" s="31">
        <v>12</v>
      </c>
      <c r="B17" s="44">
        <f t="shared" si="0"/>
        <v>11</v>
      </c>
      <c r="C17" s="44">
        <v>2028</v>
      </c>
      <c r="D17" s="45">
        <f>'CBA Output'!$L$27*'CBA Output'!F17</f>
        <v>61855666.762500003</v>
      </c>
      <c r="E17" s="45">
        <f>'CBA Output'!$L$17*'CBA Output'!F17</f>
        <v>19987.085625</v>
      </c>
      <c r="F17" s="44">
        <f t="shared" si="1"/>
        <v>6.25E-2</v>
      </c>
      <c r="G17" s="44"/>
      <c r="H17" s="45">
        <f t="shared" si="2"/>
        <v>29387181.694614824</v>
      </c>
      <c r="I17" s="45">
        <f>IFERROR(SUM('Household Benefit Simulation'!D13:N13),0)</f>
        <v>149876.64605400874</v>
      </c>
      <c r="J17" s="42"/>
      <c r="K17" s="64" t="s">
        <v>76</v>
      </c>
      <c r="L17" s="65">
        <f>L15*L16</f>
        <v>319793.37</v>
      </c>
    </row>
    <row r="18" spans="1:12" ht="15.75" thickBot="1" x14ac:dyDescent="0.3">
      <c r="A18" s="31">
        <v>13</v>
      </c>
      <c r="B18" s="44">
        <f t="shared" si="0"/>
        <v>12</v>
      </c>
      <c r="C18" s="44">
        <v>2029</v>
      </c>
      <c r="D18" s="45">
        <f>'CBA Output'!$L$27*'CBA Output'!F18</f>
        <v>61855666.762500003</v>
      </c>
      <c r="E18" s="45">
        <f>'CBA Output'!$L$17*'CBA Output'!F18</f>
        <v>19987.085625</v>
      </c>
      <c r="F18" s="44">
        <f t="shared" si="1"/>
        <v>6.25E-2</v>
      </c>
      <c r="G18" s="44"/>
      <c r="H18" s="45">
        <f t="shared" si="2"/>
        <v>27464655.789359655</v>
      </c>
      <c r="I18" s="45">
        <f>IFERROR(SUM('Household Benefit Simulation'!D14:O14),0)</f>
        <v>158751.15110187733</v>
      </c>
      <c r="J18" s="42"/>
      <c r="K18" s="50"/>
      <c r="L18" s="42"/>
    </row>
    <row r="19" spans="1:12" ht="16.5" thickTop="1" thickBot="1" x14ac:dyDescent="0.3">
      <c r="A19" s="31">
        <v>14</v>
      </c>
      <c r="B19" s="44">
        <f t="shared" si="0"/>
        <v>13</v>
      </c>
      <c r="C19" s="44">
        <v>2030</v>
      </c>
      <c r="D19" s="45">
        <f>'CBA Output'!$L$27*'CBA Output'!F19</f>
        <v>61855666.762500003</v>
      </c>
      <c r="E19" s="45">
        <f>'CBA Output'!$L$17*'CBA Output'!F19</f>
        <v>19987.085625</v>
      </c>
      <c r="F19" s="44">
        <f t="shared" si="1"/>
        <v>6.25E-2</v>
      </c>
      <c r="G19" s="44"/>
      <c r="H19" s="45">
        <f t="shared" si="2"/>
        <v>25667902.60687818</v>
      </c>
      <c r="I19" s="45">
        <f>IFERROR(SUM('Household Benefit Simulation'!D15:P15),0)</f>
        <v>167045.08105315638</v>
      </c>
      <c r="J19" s="42"/>
      <c r="K19" s="36" t="s">
        <v>88</v>
      </c>
      <c r="L19" s="43" t="s">
        <v>89</v>
      </c>
    </row>
    <row r="20" spans="1:12" ht="15.75" thickBot="1" x14ac:dyDescent="0.3">
      <c r="A20" s="31">
        <v>15</v>
      </c>
      <c r="B20" s="44">
        <f t="shared" si="0"/>
        <v>14</v>
      </c>
      <c r="C20" s="44">
        <v>2031</v>
      </c>
      <c r="D20" s="45">
        <f>'CBA Output'!$L$27*'CBA Output'!F20</f>
        <v>61855666.762500003</v>
      </c>
      <c r="E20" s="45">
        <f>'CBA Output'!$L$17*'CBA Output'!F20</f>
        <v>19987.085625</v>
      </c>
      <c r="F20" s="44">
        <f t="shared" si="1"/>
        <v>6.25E-2</v>
      </c>
      <c r="G20" s="44"/>
      <c r="H20" s="45">
        <f t="shared" si="2"/>
        <v>23988694.025119796</v>
      </c>
      <c r="I20" s="45">
        <f>IFERROR(SUM('Household Benefit Simulation'!D16:Q16),0)</f>
        <v>174796.41745622089</v>
      </c>
      <c r="J20" s="42"/>
      <c r="K20" s="40" t="s">
        <v>104</v>
      </c>
      <c r="L20" s="59">
        <v>19.57</v>
      </c>
    </row>
    <row r="21" spans="1:12" ht="15.75" thickBot="1" x14ac:dyDescent="0.3">
      <c r="A21" s="31">
        <v>16</v>
      </c>
      <c r="B21" s="44">
        <f t="shared" si="0"/>
        <v>15</v>
      </c>
      <c r="C21" s="44">
        <v>2032</v>
      </c>
      <c r="D21" s="45">
        <f>'CBA Output'!$L$27*'CBA Output'!F21</f>
        <v>61855666.762500003</v>
      </c>
      <c r="E21" s="45">
        <f>'CBA Output'!$L$17*'CBA Output'!F21</f>
        <v>19987.085625</v>
      </c>
      <c r="F21" s="44">
        <f t="shared" si="1"/>
        <v>6.25E-2</v>
      </c>
      <c r="G21" s="44"/>
      <c r="H21" s="45">
        <f t="shared" si="2"/>
        <v>22419340.21039233</v>
      </c>
      <c r="I21" s="45">
        <f>IFERROR(SUM('Household Benefit Simulation'!D17:R17),0)</f>
        <v>182040.65708525319</v>
      </c>
      <c r="J21" s="42"/>
      <c r="K21" s="40" t="s">
        <v>98</v>
      </c>
      <c r="L21" s="60">
        <v>38.979999999999997</v>
      </c>
    </row>
    <row r="22" spans="1:12" ht="15.75" thickBot="1" x14ac:dyDescent="0.3">
      <c r="A22" s="31">
        <v>17</v>
      </c>
      <c r="B22" s="44">
        <f t="shared" si="0"/>
        <v>16</v>
      </c>
      <c r="C22" s="44">
        <v>2033</v>
      </c>
      <c r="D22" s="45">
        <f>'CBA Output'!$L$27*'CBA Output'!F22</f>
        <v>61855666.762500003</v>
      </c>
      <c r="E22" s="45">
        <f>'CBA Output'!$L$17*'CBA Output'!F22</f>
        <v>19987.085625</v>
      </c>
      <c r="F22" s="44">
        <f t="shared" si="1"/>
        <v>6.25E-2</v>
      </c>
      <c r="G22" s="44"/>
      <c r="H22" s="45">
        <f t="shared" si="2"/>
        <v>20952654.402235825</v>
      </c>
      <c r="I22" s="45">
        <f>IFERROR(SUM('Household Benefit Simulation'!D18:S18),0)</f>
        <v>188810.97449556371</v>
      </c>
      <c r="J22" s="42"/>
      <c r="K22" s="44" t="s">
        <v>99</v>
      </c>
      <c r="L22" s="61">
        <v>2</v>
      </c>
    </row>
    <row r="23" spans="1:12" ht="15.75" thickBot="1" x14ac:dyDescent="0.3">
      <c r="A23" s="31">
        <v>18</v>
      </c>
      <c r="B23" s="44"/>
      <c r="C23" s="44"/>
      <c r="D23" s="44"/>
      <c r="E23" s="44"/>
      <c r="F23" s="44"/>
      <c r="G23" s="51" t="s">
        <v>0</v>
      </c>
      <c r="H23" s="45">
        <f>SUM(H6:H22)</f>
        <v>646184414.76627398</v>
      </c>
      <c r="I23" s="45">
        <f>SUM(I6:I22)</f>
        <v>1871177.0786348034</v>
      </c>
      <c r="J23" s="42"/>
      <c r="K23" s="44" t="s">
        <v>100</v>
      </c>
      <c r="L23" s="61">
        <v>1</v>
      </c>
    </row>
    <row r="24" spans="1:12" ht="15.75" thickBot="1" x14ac:dyDescent="0.3">
      <c r="A24" s="31">
        <v>19</v>
      </c>
      <c r="B24" s="42"/>
      <c r="C24" s="42"/>
      <c r="D24" s="42"/>
      <c r="E24" s="42"/>
      <c r="F24" s="42"/>
      <c r="G24" s="42"/>
      <c r="H24" s="52"/>
      <c r="I24" s="52"/>
      <c r="J24" s="42"/>
      <c r="K24" s="40" t="s">
        <v>101</v>
      </c>
      <c r="L24" s="53">
        <f>(L20*L22)+(L21*L23)</f>
        <v>78.12</v>
      </c>
    </row>
    <row r="25" spans="1:12" ht="15.75" thickBot="1" x14ac:dyDescent="0.3">
      <c r="A25" s="31">
        <v>20</v>
      </c>
      <c r="B25" s="42"/>
      <c r="C25" s="42"/>
      <c r="D25" s="42"/>
      <c r="E25" s="42"/>
      <c r="F25" s="42"/>
      <c r="G25" s="42"/>
      <c r="H25" s="52"/>
      <c r="I25" s="52"/>
      <c r="J25" s="42"/>
      <c r="K25" s="44" t="s">
        <v>102</v>
      </c>
      <c r="L25" s="57">
        <v>12668235</v>
      </c>
    </row>
    <row r="26" spans="1:12" ht="15.75" thickBot="1" x14ac:dyDescent="0.3">
      <c r="A26" s="31">
        <v>21</v>
      </c>
      <c r="B26" s="42"/>
      <c r="C26" s="42"/>
      <c r="D26" s="42"/>
      <c r="E26" s="42"/>
      <c r="F26" s="42"/>
      <c r="G26" s="42"/>
      <c r="H26" s="52"/>
      <c r="I26" s="52"/>
      <c r="J26" s="42"/>
      <c r="K26" s="44" t="s">
        <v>81</v>
      </c>
      <c r="L26" s="57">
        <v>48150</v>
      </c>
    </row>
    <row r="27" spans="1:12" ht="15.75" thickBot="1" x14ac:dyDescent="0.3">
      <c r="A27" s="31">
        <v>22</v>
      </c>
      <c r="B27" s="42"/>
      <c r="C27" s="42"/>
      <c r="D27" s="42"/>
      <c r="E27" s="42"/>
      <c r="F27" s="42"/>
      <c r="G27" s="42"/>
      <c r="H27" s="52"/>
      <c r="I27" s="52"/>
      <c r="J27" s="42"/>
      <c r="K27" s="64" t="s">
        <v>77</v>
      </c>
      <c r="L27" s="65">
        <f>(L24*L25)+L26</f>
        <v>989690668.20000005</v>
      </c>
    </row>
    <row r="28" spans="1:12" ht="15.75" thickBot="1" x14ac:dyDescent="0.3">
      <c r="A28" s="31">
        <v>23</v>
      </c>
      <c r="B28" s="42"/>
      <c r="C28" s="42"/>
      <c r="D28" s="42"/>
      <c r="E28" s="42"/>
      <c r="F28" s="42"/>
      <c r="G28" s="42"/>
      <c r="H28" s="52"/>
      <c r="I28" s="52"/>
      <c r="J28" s="42"/>
      <c r="K28" s="42"/>
      <c r="L28" s="42"/>
    </row>
    <row r="29" spans="1:12" ht="16.5" thickTop="1" thickBot="1" x14ac:dyDescent="0.3">
      <c r="A29" s="31">
        <v>24</v>
      </c>
      <c r="B29" s="39"/>
      <c r="C29" s="39"/>
      <c r="D29" s="42"/>
      <c r="E29" s="42"/>
      <c r="F29" s="42"/>
      <c r="G29" s="42"/>
      <c r="H29" s="52"/>
      <c r="I29" s="52"/>
      <c r="J29" s="42"/>
      <c r="K29" s="54" t="s">
        <v>70</v>
      </c>
      <c r="L29" s="62">
        <v>7.0000000000000007E-2</v>
      </c>
    </row>
    <row r="30" spans="1:12" ht="15.75" thickBot="1" x14ac:dyDescent="0.3">
      <c r="A30" s="31">
        <v>25</v>
      </c>
      <c r="B30" s="39"/>
      <c r="C30" s="39"/>
      <c r="D30" s="42"/>
      <c r="E30" s="42"/>
      <c r="F30" s="42"/>
      <c r="G30" s="42"/>
      <c r="H30" s="52"/>
      <c r="I30" s="52"/>
      <c r="J30" s="42"/>
      <c r="K30" s="55" t="s">
        <v>103</v>
      </c>
      <c r="L30" s="63">
        <v>16</v>
      </c>
    </row>
    <row r="31" spans="1:12" ht="16.5" thickTop="1" thickBot="1" x14ac:dyDescent="0.3">
      <c r="A31" s="31">
        <v>26</v>
      </c>
      <c r="B31" s="42"/>
      <c r="C31" s="42"/>
      <c r="D31" s="42"/>
      <c r="E31" s="42"/>
      <c r="F31" s="42"/>
      <c r="G31" s="42"/>
      <c r="H31" s="52"/>
      <c r="I31" s="52"/>
      <c r="J31" s="42"/>
      <c r="K31" s="42"/>
      <c r="L31" s="42"/>
    </row>
    <row r="32" spans="1:12" ht="16.5" thickTop="1" thickBot="1" x14ac:dyDescent="0.3">
      <c r="A32" s="31">
        <v>27</v>
      </c>
      <c r="B32" s="42"/>
      <c r="C32" s="42"/>
      <c r="D32" s="42"/>
      <c r="E32" s="42"/>
      <c r="F32" s="42"/>
      <c r="G32" s="42"/>
      <c r="H32" s="52"/>
      <c r="I32" s="52"/>
      <c r="J32" s="42"/>
      <c r="K32" s="66" t="s">
        <v>30</v>
      </c>
      <c r="L32" s="67">
        <f>I23 - H23</f>
        <v>-644313237.68763912</v>
      </c>
    </row>
    <row r="33" spans="1:12" ht="16.5" thickBot="1" x14ac:dyDescent="0.3">
      <c r="A33" s="31">
        <v>28</v>
      </c>
      <c r="B33" s="42"/>
      <c r="C33" s="42"/>
      <c r="D33" s="42"/>
      <c r="E33" s="42"/>
      <c r="F33" s="42"/>
      <c r="G33" s="42"/>
      <c r="H33" s="52"/>
      <c r="I33" s="52"/>
      <c r="J33" s="42"/>
      <c r="K33" s="68" t="s">
        <v>78</v>
      </c>
      <c r="L33" s="69" t="str">
        <f>IF(L32&gt;0,"Yes","No")</f>
        <v>No</v>
      </c>
    </row>
    <row r="34" spans="1:12" ht="15.75" thickTop="1" x14ac:dyDescent="0.25">
      <c r="A34" s="31">
        <v>29</v>
      </c>
    </row>
    <row r="35" spans="1:12" x14ac:dyDescent="0.25">
      <c r="A35" s="31">
        <v>30</v>
      </c>
    </row>
    <row r="36" spans="1:12" x14ac:dyDescent="0.25">
      <c r="A36" s="31">
        <v>31</v>
      </c>
    </row>
    <row r="37" spans="1:12" x14ac:dyDescent="0.25">
      <c r="A37" s="31">
        <v>32</v>
      </c>
    </row>
  </sheetData>
  <sheetProtection formatCells="0"/>
  <mergeCells count="3">
    <mergeCell ref="B1:L1"/>
    <mergeCell ref="B3:L3"/>
    <mergeCell ref="B2:L2"/>
  </mergeCells>
  <dataValidations count="1">
    <dataValidation type="list" allowBlank="1" showInputMessage="1" showErrorMessage="1" error="Model will not validate beyond 16 year product life cycle." sqref="L30">
      <formula1>"16"</formula1>
    </dataValidation>
  </dataValidations>
  <pageMargins left="0.7" right="0.7" top="0.75" bottom="0.75" header="0.3" footer="0.3"/>
  <pageSetup scale="61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>
          <x14:formula1>
            <xm:f>'Data Summary'!$I$3:$I$8</xm:f>
          </x14:formula1>
          <xm:sqref>L29</xm:sqref>
        </x14:dataValidation>
        <x14:dataValidation type="list" allowBlank="1" showInputMessage="1">
          <x14:formula1>
            <xm:f>'Data Summary'!$G$3:$G$7</xm:f>
          </x14:formula1>
          <xm:sqref>L16</xm:sqref>
        </x14:dataValidation>
        <x14:dataValidation type="list" allowBlank="1" showInputMessage="1">
          <x14:formula1>
            <xm:f>'Data Summary'!$B$3:$B$7</xm:f>
          </x14:formula1>
          <xm:sqref>L14</xm:sqref>
        </x14:dataValidation>
        <x14:dataValidation type="list" allowBlank="1" showInputMessage="1">
          <x14:formula1>
            <xm:f>'Data Summary'!$U$33</xm:f>
          </x14:formula1>
          <xm:sqref>L25</xm:sqref>
        </x14:dataValidation>
        <x14:dataValidation type="list" allowBlank="1" showInputMessage="1">
          <x14:formula1>
            <xm:f>'Data Summary'!$W$33</xm:f>
          </x14:formula1>
          <xm:sqref>L23</xm:sqref>
        </x14:dataValidation>
        <x14:dataValidation type="list" allowBlank="1" showInputMessage="1">
          <x14:formula1>
            <xm:f>'Data Summary'!$V$33:$V$34</xm:f>
          </x14:formula1>
          <xm:sqref>L22</xm:sqref>
        </x14:dataValidation>
        <x14:dataValidation type="list" allowBlank="1" showInputMessage="1">
          <x14:formula1>
            <xm:f>'Data Summary'!$T$33:$T$37</xm:f>
          </x14:formula1>
          <xm:sqref>L21</xm:sqref>
        </x14:dataValidation>
        <x14:dataValidation type="list" allowBlank="1" showInputMessage="1">
          <x14:formula1>
            <xm:f>'Data Summary'!$S$33:$S$37</xm:f>
          </x14:formula1>
          <xm:sqref>L20</xm:sqref>
        </x14:dataValidation>
        <x14:dataValidation type="list" allowBlank="1" showInputMessage="1">
          <x14:formula1>
            <xm:f>'Data Summary'!$F$3:$F$5</xm:f>
          </x14:formula1>
          <xm:sqref>L11</xm:sqref>
        </x14:dataValidation>
        <x14:dataValidation type="list" allowBlank="1" showInputMessage="1">
          <x14:formula1>
            <xm:f>'Data Summary'!$X$33:$X$35</xm:f>
          </x14:formula1>
          <xm:sqref>L26</xm:sqref>
        </x14:dataValidation>
        <x14:dataValidation type="list" allowBlank="1" showInputMessage="1">
          <x14:formula1>
            <xm:f>'Data Summary'!$A$3:$A$7</xm:f>
          </x14:formula1>
          <xm:sqref>L13</xm:sqref>
        </x14:dataValidation>
        <x14:dataValidation type="list" errorStyle="information" allowBlank="1" showInputMessage="1">
          <x14:formula1>
            <xm:f>'Data Summary'!$E$3:$E$8</xm:f>
          </x14:formula1>
          <xm:sqref>L8</xm:sqref>
        </x14:dataValidation>
        <x14:dataValidation type="list" allowBlank="1" showInputMessage="1">
          <x14:formula1>
            <xm:f>'Data Summary'!$C$3:$C$9</xm:f>
          </x14:formula1>
          <xm:sqref>L10</xm:sqref>
        </x14:dataValidation>
        <x14:dataValidation type="list" allowBlank="1" showInputMessage="1">
          <x14:formula1>
            <xm:f>'Data Summary'!$D$3:$D$9</xm:f>
          </x14:formula1>
          <xm:sqref>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4"/>
  <sheetViews>
    <sheetView workbookViewId="0">
      <selection activeCell="E19" sqref="E19"/>
    </sheetView>
  </sheetViews>
  <sheetFormatPr defaultRowHeight="15" x14ac:dyDescent="0.25"/>
  <cols>
    <col min="1" max="1" width="34.28515625" bestFit="1" customWidth="1"/>
    <col min="2" max="2" width="29" bestFit="1" customWidth="1"/>
    <col min="3" max="4" width="30.85546875" bestFit="1" customWidth="1"/>
    <col min="5" max="5" width="32.28515625" bestFit="1" customWidth="1"/>
    <col min="6" max="6" width="34.28515625" bestFit="1" customWidth="1"/>
    <col min="7" max="7" width="26.85546875" bestFit="1" customWidth="1"/>
    <col min="8" max="8" width="28.42578125" bestFit="1" customWidth="1"/>
    <col min="9" max="9" width="49" bestFit="1" customWidth="1"/>
    <col min="10" max="10" width="44.140625" bestFit="1" customWidth="1"/>
    <col min="11" max="11" width="37.140625" bestFit="1" customWidth="1"/>
    <col min="12" max="12" width="35.5703125" bestFit="1" customWidth="1"/>
    <col min="13" max="13" width="35.85546875" bestFit="1" customWidth="1"/>
    <col min="14" max="14" width="40.85546875" bestFit="1" customWidth="1"/>
    <col min="15" max="15" width="32.5703125" bestFit="1" customWidth="1"/>
    <col min="16" max="16" width="35.28515625" bestFit="1" customWidth="1"/>
    <col min="17" max="17" width="40.85546875" bestFit="1" customWidth="1"/>
    <col min="18" max="18" width="35.28515625" customWidth="1"/>
    <col min="19" max="19" width="35.28515625" bestFit="1" customWidth="1"/>
    <col min="20" max="20" width="34.5703125" bestFit="1" customWidth="1"/>
    <col min="21" max="21" width="19" bestFit="1" customWidth="1"/>
    <col min="22" max="22" width="24.7109375" bestFit="1" customWidth="1"/>
    <col min="23" max="23" width="24" bestFit="1" customWidth="1"/>
    <col min="24" max="24" width="30" bestFit="1" customWidth="1"/>
  </cols>
  <sheetData>
    <row r="1" spans="1:9" ht="19.5" thickBot="1" x14ac:dyDescent="0.35">
      <c r="A1" s="73" t="s">
        <v>71</v>
      </c>
      <c r="B1" s="73"/>
      <c r="C1" s="73"/>
      <c r="D1" s="73"/>
      <c r="E1" s="73"/>
      <c r="F1" s="73"/>
      <c r="G1" s="73"/>
      <c r="H1" s="73"/>
      <c r="I1" s="73"/>
    </row>
    <row r="2" spans="1:9" ht="15.75" thickBot="1" x14ac:dyDescent="0.3">
      <c r="A2" s="5" t="s">
        <v>5</v>
      </c>
      <c r="B2" s="5" t="s">
        <v>6</v>
      </c>
      <c r="C2" s="5" t="s">
        <v>3</v>
      </c>
      <c r="D2" s="5" t="s">
        <v>2</v>
      </c>
      <c r="E2" s="9" t="s">
        <v>1</v>
      </c>
      <c r="F2" s="9" t="s">
        <v>4</v>
      </c>
      <c r="G2" s="6" t="s">
        <v>7</v>
      </c>
      <c r="H2" s="13" t="s">
        <v>27</v>
      </c>
      <c r="I2" s="16" t="s">
        <v>28</v>
      </c>
    </row>
    <row r="3" spans="1:9" ht="15.75" thickTop="1" x14ac:dyDescent="0.25">
      <c r="A3" s="4">
        <v>874427</v>
      </c>
      <c r="B3" s="4">
        <v>275140</v>
      </c>
      <c r="C3" s="4">
        <v>2</v>
      </c>
      <c r="D3" s="4">
        <v>0</v>
      </c>
      <c r="E3" s="26">
        <v>3000000</v>
      </c>
      <c r="F3" s="4">
        <v>199556</v>
      </c>
      <c r="G3" s="11">
        <v>0.10299999999999999</v>
      </c>
      <c r="H3" s="4">
        <v>8</v>
      </c>
      <c r="I3" s="2">
        <v>0</v>
      </c>
    </row>
    <row r="4" spans="1:9" x14ac:dyDescent="0.25">
      <c r="A4" s="4">
        <v>4042576</v>
      </c>
      <c r="B4" s="4">
        <v>1259085</v>
      </c>
      <c r="C4" s="4">
        <v>8</v>
      </c>
      <c r="D4" s="4">
        <v>2</v>
      </c>
      <c r="E4" s="26">
        <v>3271409</v>
      </c>
      <c r="F4" s="7">
        <v>266778</v>
      </c>
      <c r="G4" s="10">
        <v>0.14599999999999999</v>
      </c>
      <c r="H4" s="4">
        <v>16</v>
      </c>
      <c r="I4" s="2">
        <v>0.01</v>
      </c>
    </row>
    <row r="5" spans="1:9" x14ac:dyDescent="0.25">
      <c r="A5" s="4">
        <v>5682574</v>
      </c>
      <c r="B5" s="4">
        <v>2543939</v>
      </c>
      <c r="C5" s="4">
        <v>12</v>
      </c>
      <c r="D5" s="4">
        <v>3</v>
      </c>
      <c r="E5" s="26">
        <v>4373404</v>
      </c>
      <c r="F5" s="4">
        <v>356350</v>
      </c>
      <c r="G5" s="10">
        <v>0.19</v>
      </c>
      <c r="H5">
        <v>24</v>
      </c>
      <c r="I5" s="2">
        <v>0.03</v>
      </c>
    </row>
    <row r="6" spans="1:9" x14ac:dyDescent="0.25">
      <c r="A6" s="22">
        <v>8523861</v>
      </c>
      <c r="B6" s="22">
        <v>3815908.5</v>
      </c>
      <c r="C6" s="4">
        <v>14</v>
      </c>
      <c r="D6" s="4">
        <v>4</v>
      </c>
      <c r="E6" s="26">
        <v>5000000</v>
      </c>
      <c r="F6" s="4"/>
      <c r="G6" s="10">
        <v>0.25</v>
      </c>
      <c r="H6" s="4">
        <v>32</v>
      </c>
      <c r="I6" s="2">
        <v>0.05</v>
      </c>
    </row>
    <row r="7" spans="1:9" x14ac:dyDescent="0.25">
      <c r="A7" s="22">
        <v>11365148</v>
      </c>
      <c r="B7" s="22">
        <v>5087878</v>
      </c>
      <c r="C7" s="4">
        <v>16</v>
      </c>
      <c r="D7" s="4">
        <v>5</v>
      </c>
      <c r="E7" s="26">
        <v>5841801</v>
      </c>
      <c r="F7" s="4"/>
      <c r="G7" s="10">
        <v>0.51</v>
      </c>
      <c r="I7" s="17">
        <v>7.0000000000000007E-2</v>
      </c>
    </row>
    <row r="8" spans="1:9" x14ac:dyDescent="0.25">
      <c r="A8" s="4"/>
      <c r="B8" s="4"/>
      <c r="C8" s="4">
        <v>21</v>
      </c>
      <c r="D8" s="4">
        <v>8</v>
      </c>
      <c r="E8" s="26">
        <v>7000000</v>
      </c>
      <c r="F8" s="4"/>
      <c r="I8" s="17">
        <v>0.1</v>
      </c>
    </row>
    <row r="9" spans="1:9" x14ac:dyDescent="0.25">
      <c r="A9" s="4"/>
      <c r="B9" s="4"/>
      <c r="C9" s="4">
        <v>28</v>
      </c>
      <c r="D9" s="4">
        <v>10</v>
      </c>
      <c r="F9" s="4"/>
    </row>
    <row r="10" spans="1:9" x14ac:dyDescent="0.25">
      <c r="A10" s="4"/>
      <c r="B10" s="4"/>
      <c r="C10" s="4"/>
      <c r="D10" s="4"/>
      <c r="F10" s="4"/>
    </row>
    <row r="11" spans="1:9" x14ac:dyDescent="0.25">
      <c r="A11" s="4"/>
      <c r="B11" s="4"/>
      <c r="C11" s="4"/>
      <c r="D11" s="4"/>
      <c r="E11" s="24"/>
      <c r="F11" s="4"/>
    </row>
    <row r="12" spans="1:9" x14ac:dyDescent="0.25">
      <c r="A12" s="4"/>
      <c r="B12" s="8"/>
      <c r="C12" s="4"/>
      <c r="D12" s="4"/>
      <c r="E12" s="24"/>
      <c r="F12" s="4"/>
    </row>
    <row r="13" spans="1:9" x14ac:dyDescent="0.25">
      <c r="C13" s="8"/>
      <c r="D13" s="4"/>
      <c r="E13" s="24"/>
    </row>
    <row r="14" spans="1:9" x14ac:dyDescent="0.25">
      <c r="B14" s="4"/>
      <c r="D14" s="8"/>
      <c r="E14" s="24"/>
    </row>
    <row r="15" spans="1:9" x14ac:dyDescent="0.25">
      <c r="B15" s="4"/>
      <c r="C15" s="4"/>
    </row>
    <row r="16" spans="1:9" x14ac:dyDescent="0.25">
      <c r="B16" s="4"/>
      <c r="C16" s="4"/>
      <c r="D16" s="4"/>
    </row>
    <row r="17" spans="1:24" x14ac:dyDescent="0.25">
      <c r="B17" s="4"/>
      <c r="C17" s="4"/>
      <c r="D17" s="4"/>
    </row>
    <row r="18" spans="1:24" x14ac:dyDescent="0.25">
      <c r="B18" s="4"/>
      <c r="C18" s="4"/>
      <c r="D18" s="4"/>
    </row>
    <row r="19" spans="1:24" x14ac:dyDescent="0.25">
      <c r="B19" s="4"/>
      <c r="C19" s="4"/>
      <c r="D19" s="4"/>
      <c r="Q19" s="2"/>
      <c r="R19" s="2"/>
    </row>
    <row r="20" spans="1:24" x14ac:dyDescent="0.25">
      <c r="B20" s="4"/>
      <c r="C20" s="4"/>
      <c r="D20" s="4"/>
      <c r="Q20" s="2"/>
      <c r="R20" s="2"/>
    </row>
    <row r="21" spans="1:24" ht="16.5" customHeight="1" x14ac:dyDescent="0.25">
      <c r="C21" s="4"/>
      <c r="D21" s="4"/>
      <c r="Q21" s="2"/>
      <c r="R21" s="2"/>
    </row>
    <row r="22" spans="1:24" x14ac:dyDescent="0.25">
      <c r="A22" s="2"/>
      <c r="D22" s="4"/>
      <c r="Q22" s="2"/>
      <c r="R22" s="2"/>
    </row>
    <row r="23" spans="1:24" x14ac:dyDescent="0.25">
      <c r="Q23" s="2"/>
      <c r="R23" s="2"/>
    </row>
    <row r="24" spans="1:24" x14ac:dyDescent="0.25">
      <c r="Q24" s="2"/>
      <c r="R24" s="2"/>
    </row>
    <row r="31" spans="1:24" ht="19.5" thickBot="1" x14ac:dyDescent="0.35">
      <c r="A31" s="74" t="s">
        <v>72</v>
      </c>
      <c r="B31" s="74"/>
      <c r="C31" s="74"/>
      <c r="D31" s="74"/>
      <c r="E31" s="74"/>
      <c r="F31" s="74"/>
      <c r="G31" s="74"/>
      <c r="H31" s="74"/>
      <c r="I31" s="74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15.75" thickBot="1" x14ac:dyDescent="0.3">
      <c r="A32" s="5" t="s">
        <v>10</v>
      </c>
      <c r="B32" s="5" t="s">
        <v>8</v>
      </c>
      <c r="C32" s="5" t="s">
        <v>9</v>
      </c>
      <c r="D32" s="5" t="s">
        <v>11</v>
      </c>
      <c r="E32" s="5" t="s">
        <v>12</v>
      </c>
      <c r="F32" s="9" t="s">
        <v>13</v>
      </c>
      <c r="G32" s="9" t="s">
        <v>14</v>
      </c>
      <c r="H32" s="9" t="s">
        <v>31</v>
      </c>
      <c r="I32" s="9" t="s">
        <v>32</v>
      </c>
      <c r="J32" s="18" t="s">
        <v>33</v>
      </c>
      <c r="K32" s="19" t="s">
        <v>34</v>
      </c>
      <c r="L32" s="20" t="s">
        <v>15</v>
      </c>
      <c r="M32" s="13" t="s">
        <v>16</v>
      </c>
      <c r="N32" s="14" t="s">
        <v>17</v>
      </c>
      <c r="O32" s="14" t="s">
        <v>18</v>
      </c>
      <c r="P32" s="14" t="s">
        <v>19</v>
      </c>
      <c r="Q32" s="14" t="s">
        <v>20</v>
      </c>
      <c r="R32" s="14" t="s">
        <v>24</v>
      </c>
      <c r="S32" s="14" t="s">
        <v>21</v>
      </c>
      <c r="T32" s="14" t="s">
        <v>22</v>
      </c>
      <c r="U32" s="15" t="s">
        <v>23</v>
      </c>
      <c r="V32" s="13" t="s">
        <v>25</v>
      </c>
      <c r="W32" s="16" t="s">
        <v>26</v>
      </c>
      <c r="X32" s="16" t="s">
        <v>73</v>
      </c>
    </row>
    <row r="33" spans="1:24" ht="15.75" thickTop="1" x14ac:dyDescent="0.25">
      <c r="A33">
        <v>1</v>
      </c>
      <c r="B33">
        <v>1</v>
      </c>
      <c r="C33">
        <v>2</v>
      </c>
      <c r="D33">
        <v>2</v>
      </c>
      <c r="E33">
        <v>4</v>
      </c>
      <c r="F33">
        <f>(A33*B33)+(A33*D33)</f>
        <v>3</v>
      </c>
      <c r="G33">
        <f>(A33*C33)+(A33*E33)</f>
        <v>6</v>
      </c>
      <c r="H33">
        <v>0.65</v>
      </c>
      <c r="I33">
        <v>4.68</v>
      </c>
      <c r="J33">
        <f>I33-H33</f>
        <v>4.0299999999999994</v>
      </c>
      <c r="K33">
        <f>J33*B33</f>
        <v>4.0299999999999994</v>
      </c>
      <c r="L33">
        <f>(I33*$D$33)+K33</f>
        <v>13.389999999999999</v>
      </c>
      <c r="M33">
        <f>(I33*$E$33)+(K33*$C$33)</f>
        <v>26.779999999999998</v>
      </c>
      <c r="N33" s="2">
        <v>4.04</v>
      </c>
      <c r="O33" s="2">
        <v>8.07</v>
      </c>
      <c r="P33">
        <v>0.01</v>
      </c>
      <c r="Q33">
        <v>0.13</v>
      </c>
      <c r="R33" s="2">
        <v>7.0000000000000007E-2</v>
      </c>
      <c r="S33" s="27">
        <v>9.7850000000000001</v>
      </c>
      <c r="T33" s="27">
        <v>19.489999999999998</v>
      </c>
      <c r="U33" s="4">
        <v>12668235</v>
      </c>
      <c r="V33" s="3">
        <v>1</v>
      </c>
      <c r="W33" s="3">
        <v>1</v>
      </c>
      <c r="X33" s="25">
        <v>24075</v>
      </c>
    </row>
    <row r="34" spans="1:24" x14ac:dyDescent="0.25">
      <c r="I34">
        <v>4.92</v>
      </c>
      <c r="J34">
        <f>I34-H33</f>
        <v>4.2699999999999996</v>
      </c>
      <c r="K34">
        <f>J34*$B$33</f>
        <v>4.2699999999999996</v>
      </c>
      <c r="L34">
        <f t="shared" ref="L34:L35" si="0">(I34*$D$33)+K34</f>
        <v>14.11</v>
      </c>
      <c r="M34">
        <f>(I34*$E$33)+(K34*$C$33)</f>
        <v>28.22</v>
      </c>
      <c r="N34">
        <v>5.19</v>
      </c>
      <c r="O34" s="2">
        <v>10.38</v>
      </c>
      <c r="R34" s="2"/>
      <c r="S34" s="2">
        <v>18.8</v>
      </c>
      <c r="T34" s="2">
        <v>37.44</v>
      </c>
      <c r="U34" s="2"/>
      <c r="V34" s="3">
        <v>2</v>
      </c>
      <c r="W34" s="2"/>
      <c r="X34" s="25">
        <v>48150</v>
      </c>
    </row>
    <row r="35" spans="1:24" x14ac:dyDescent="0.25">
      <c r="I35">
        <v>5.16</v>
      </c>
      <c r="J35">
        <f>I35-H33</f>
        <v>4.51</v>
      </c>
      <c r="K35">
        <f>J35*$B$33</f>
        <v>4.51</v>
      </c>
      <c r="L35">
        <f t="shared" si="0"/>
        <v>14.83</v>
      </c>
      <c r="M35">
        <f>(I35*$E$33)+(K35*$C$33)</f>
        <v>29.66</v>
      </c>
      <c r="N35" s="2"/>
      <c r="O35" s="2"/>
      <c r="S35" s="2">
        <v>19.57</v>
      </c>
      <c r="T35" s="2">
        <v>38.979999999999997</v>
      </c>
      <c r="U35" s="2"/>
      <c r="V35" s="2"/>
      <c r="W35" s="2"/>
      <c r="X35" s="25">
        <v>72225</v>
      </c>
    </row>
    <row r="36" spans="1:24" x14ac:dyDescent="0.25">
      <c r="S36" s="2">
        <v>20.34</v>
      </c>
      <c r="T36" s="2">
        <v>40.520000000000003</v>
      </c>
      <c r="U36" s="2"/>
      <c r="V36" s="2"/>
      <c r="W36" s="2"/>
    </row>
    <row r="37" spans="1:24" x14ac:dyDescent="0.25">
      <c r="S37" s="28">
        <v>29.355</v>
      </c>
      <c r="T37" s="28">
        <v>58.47</v>
      </c>
      <c r="U37" s="2"/>
      <c r="V37" s="2"/>
    </row>
    <row r="38" spans="1:24" x14ac:dyDescent="0.25">
      <c r="S38" s="28"/>
      <c r="T38" s="28"/>
      <c r="U38" s="2"/>
      <c r="V38" s="2"/>
    </row>
    <row r="39" spans="1:24" x14ac:dyDescent="0.25">
      <c r="S39" s="28"/>
      <c r="T39" s="28"/>
      <c r="U39" s="2"/>
    </row>
    <row r="40" spans="1:24" x14ac:dyDescent="0.25">
      <c r="S40" s="2"/>
      <c r="T40" s="2"/>
      <c r="U40" s="2"/>
    </row>
    <row r="41" spans="1:24" x14ac:dyDescent="0.25">
      <c r="Q41" s="2"/>
      <c r="R41" s="2"/>
      <c r="S41" s="2"/>
      <c r="T41" s="2"/>
    </row>
    <row r="42" spans="1:24" x14ac:dyDescent="0.25">
      <c r="O42" s="2"/>
      <c r="P42" s="2"/>
      <c r="Q42" s="2"/>
      <c r="S42" s="2"/>
    </row>
    <row r="43" spans="1:24" x14ac:dyDescent="0.25">
      <c r="P43" s="2"/>
      <c r="Q43" s="2"/>
      <c r="R43" s="2"/>
    </row>
    <row r="44" spans="1:24" x14ac:dyDescent="0.25">
      <c r="P44" s="2"/>
      <c r="Q44" s="2"/>
      <c r="R44" s="2"/>
    </row>
    <row r="45" spans="1:24" x14ac:dyDescent="0.25">
      <c r="P45" s="2"/>
      <c r="Q45" s="2"/>
      <c r="R45" s="2"/>
    </row>
    <row r="46" spans="1:24" x14ac:dyDescent="0.25">
      <c r="P46" s="2"/>
      <c r="Q46" s="2"/>
      <c r="R46" s="2"/>
    </row>
    <row r="47" spans="1:24" x14ac:dyDescent="0.25">
      <c r="P47" s="2"/>
      <c r="Q47" s="2"/>
      <c r="R47" s="2"/>
    </row>
    <row r="48" spans="1:24" x14ac:dyDescent="0.25">
      <c r="P48" s="2"/>
      <c r="Q48" s="2"/>
      <c r="R48" s="2"/>
    </row>
    <row r="49" spans="16:18" x14ac:dyDescent="0.25">
      <c r="P49" s="2"/>
      <c r="Q49" s="2"/>
      <c r="R49" s="2"/>
    </row>
    <row r="50" spans="16:18" x14ac:dyDescent="0.25">
      <c r="P50" s="2"/>
      <c r="Q50" s="2"/>
      <c r="R50" s="2"/>
    </row>
    <row r="51" spans="16:18" x14ac:dyDescent="0.25">
      <c r="P51" s="2"/>
      <c r="Q51" s="2"/>
      <c r="R51" s="2"/>
    </row>
    <row r="52" spans="16:18" x14ac:dyDescent="0.25">
      <c r="P52" s="2"/>
      <c r="Q52" s="2"/>
      <c r="R52" s="2"/>
    </row>
    <row r="53" spans="16:18" x14ac:dyDescent="0.25">
      <c r="P53" s="2"/>
    </row>
    <row r="54" spans="16:18" x14ac:dyDescent="0.25">
      <c r="P54" s="2"/>
    </row>
    <row r="55" spans="16:18" x14ac:dyDescent="0.25">
      <c r="P55" s="2"/>
    </row>
    <row r="56" spans="16:18" x14ac:dyDescent="0.25">
      <c r="P56" s="2"/>
    </row>
    <row r="57" spans="16:18" x14ac:dyDescent="0.25">
      <c r="P57" s="2"/>
    </row>
    <row r="58" spans="16:18" x14ac:dyDescent="0.25">
      <c r="P58" s="2"/>
    </row>
    <row r="59" spans="16:18" x14ac:dyDescent="0.25">
      <c r="P59" s="2"/>
    </row>
    <row r="60" spans="16:18" x14ac:dyDescent="0.25">
      <c r="P60" s="2"/>
    </row>
    <row r="61" spans="16:18" x14ac:dyDescent="0.25">
      <c r="P61" s="2"/>
    </row>
    <row r="62" spans="16:18" x14ac:dyDescent="0.25">
      <c r="P62" s="2"/>
    </row>
    <row r="63" spans="16:18" x14ac:dyDescent="0.25">
      <c r="P63" s="2"/>
    </row>
    <row r="64" spans="16:18" x14ac:dyDescent="0.25">
      <c r="P64" s="2"/>
    </row>
    <row r="65" spans="16:16" x14ac:dyDescent="0.25">
      <c r="P65" s="2"/>
    </row>
    <row r="66" spans="16:16" x14ac:dyDescent="0.25">
      <c r="P66" s="2"/>
    </row>
    <row r="67" spans="16:16" x14ac:dyDescent="0.25">
      <c r="P67" s="2"/>
    </row>
    <row r="68" spans="16:16" x14ac:dyDescent="0.25">
      <c r="P68" s="2"/>
    </row>
    <row r="69" spans="16:16" x14ac:dyDescent="0.25">
      <c r="P69" s="2"/>
    </row>
    <row r="70" spans="16:16" x14ac:dyDescent="0.25">
      <c r="P70" s="2"/>
    </row>
    <row r="71" spans="16:16" x14ac:dyDescent="0.25">
      <c r="P71" s="2"/>
    </row>
    <row r="72" spans="16:16" x14ac:dyDescent="0.25">
      <c r="P72" s="2"/>
    </row>
    <row r="73" spans="16:16" x14ac:dyDescent="0.25">
      <c r="P73" s="2"/>
    </row>
    <row r="74" spans="16:16" x14ac:dyDescent="0.25">
      <c r="P74" s="2"/>
    </row>
  </sheetData>
  <sortState ref="E3:E12">
    <sortCondition ref="E3"/>
  </sortState>
  <mergeCells count="2">
    <mergeCell ref="A1:I1"/>
    <mergeCell ref="A31:I31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243"/>
  <sheetViews>
    <sheetView workbookViewId="0">
      <selection activeCell="F26" sqref="F26"/>
    </sheetView>
  </sheetViews>
  <sheetFormatPr defaultColWidth="15.42578125" defaultRowHeight="15" x14ac:dyDescent="0.25"/>
  <cols>
    <col min="1" max="1" width="17.7109375" bestFit="1" customWidth="1"/>
    <col min="3" max="3" width="20.5703125" bestFit="1" customWidth="1"/>
    <col min="4" max="4" width="16.42578125" bestFit="1" customWidth="1"/>
    <col min="5" max="6" width="16.28515625" bestFit="1" customWidth="1"/>
    <col min="7" max="7" width="16.42578125" bestFit="1" customWidth="1"/>
    <col min="8" max="9" width="16.140625" bestFit="1" customWidth="1"/>
    <col min="10" max="15" width="16.42578125" bestFit="1" customWidth="1"/>
    <col min="17" max="18" width="16.5703125" bestFit="1" customWidth="1"/>
    <col min="19" max="19" width="16.28515625" bestFit="1" customWidth="1"/>
    <col min="20" max="20" width="16.5703125" bestFit="1" customWidth="1"/>
    <col min="21" max="21" width="16.28515625" bestFit="1" customWidth="1"/>
    <col min="22" max="23" width="16.140625" bestFit="1" customWidth="1"/>
    <col min="24" max="25" width="16.42578125" bestFit="1" customWidth="1"/>
    <col min="26" max="26" width="17" bestFit="1" customWidth="1"/>
    <col min="27" max="27" width="16.28515625" bestFit="1" customWidth="1"/>
    <col min="29" max="29" width="16.140625" bestFit="1" customWidth="1"/>
    <col min="30" max="35" width="17.28515625" bestFit="1" customWidth="1"/>
  </cols>
  <sheetData>
    <row r="1" spans="1:35" x14ac:dyDescent="0.25">
      <c r="A1" t="s">
        <v>45</v>
      </c>
      <c r="B1" s="1" t="s">
        <v>36</v>
      </c>
      <c r="C1" s="1" t="s">
        <v>29</v>
      </c>
      <c r="D1" s="12" t="s">
        <v>40</v>
      </c>
      <c r="E1" s="12" t="s">
        <v>39</v>
      </c>
      <c r="F1" s="12" t="s">
        <v>38</v>
      </c>
      <c r="G1" s="12" t="s">
        <v>37</v>
      </c>
      <c r="H1" s="12" t="s">
        <v>41</v>
      </c>
      <c r="I1" s="23" t="s">
        <v>42</v>
      </c>
      <c r="J1" s="12" t="s">
        <v>43</v>
      </c>
      <c r="K1" s="12" t="s">
        <v>44</v>
      </c>
      <c r="L1" s="12" t="s">
        <v>46</v>
      </c>
      <c r="M1" s="12" t="s">
        <v>47</v>
      </c>
      <c r="N1" s="12" t="s">
        <v>48</v>
      </c>
      <c r="O1" s="12" t="s">
        <v>49</v>
      </c>
      <c r="P1" s="12" t="s">
        <v>50</v>
      </c>
      <c r="Q1" s="12" t="s">
        <v>51</v>
      </c>
      <c r="R1" s="12" t="s">
        <v>52</v>
      </c>
      <c r="S1" s="12" t="s">
        <v>53</v>
      </c>
      <c r="T1" s="12" t="s">
        <v>54</v>
      </c>
      <c r="U1" s="12" t="s">
        <v>56</v>
      </c>
      <c r="V1" s="12" t="s">
        <v>57</v>
      </c>
      <c r="W1" s="1" t="s">
        <v>58</v>
      </c>
      <c r="X1" s="1" t="s">
        <v>59</v>
      </c>
      <c r="Y1" s="1" t="s">
        <v>60</v>
      </c>
      <c r="Z1" s="1" t="s">
        <v>61</v>
      </c>
      <c r="AA1" s="1" t="s">
        <v>62</v>
      </c>
      <c r="AB1" s="1" t="s">
        <v>63</v>
      </c>
      <c r="AC1" s="1" t="s">
        <v>55</v>
      </c>
      <c r="AD1" s="1" t="s">
        <v>64</v>
      </c>
      <c r="AE1" s="1" t="s">
        <v>65</v>
      </c>
      <c r="AF1" s="1" t="s">
        <v>66</v>
      </c>
      <c r="AG1" s="1" t="s">
        <v>67</v>
      </c>
      <c r="AH1" s="1" t="s">
        <v>68</v>
      </c>
      <c r="AI1" s="1" t="s">
        <v>69</v>
      </c>
    </row>
    <row r="2" spans="1:35" x14ac:dyDescent="0.25">
      <c r="A2">
        <v>0</v>
      </c>
      <c r="B2">
        <f>IF(A2&lt;='CBA Output'!$L$30, A2, "")</f>
        <v>0</v>
      </c>
      <c r="C2" s="4">
        <f>'CBA Output'!E6</f>
        <v>19987.085625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</row>
    <row r="3" spans="1:35" x14ac:dyDescent="0.25">
      <c r="A3">
        <v>1</v>
      </c>
      <c r="B3">
        <f>IF(A3&lt;='CBA Output'!$L$30, A3, "")</f>
        <v>1</v>
      </c>
      <c r="C3" s="4">
        <f>'CBA Output'!E7</f>
        <v>19987.085625</v>
      </c>
      <c r="D3" s="4">
        <f>IFERROR(C3/((1+'CBA Output'!$L$29)^'Household Benefit Simulation'!$B3),0)</f>
        <v>18679.519275700932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 x14ac:dyDescent="0.25">
      <c r="A4">
        <v>2</v>
      </c>
      <c r="B4">
        <f>IF(A4&lt;='CBA Output'!$L$30, A4, "")</f>
        <v>2</v>
      </c>
      <c r="C4" s="4">
        <f>'CBA Output'!E8</f>
        <v>19987.085625</v>
      </c>
      <c r="D4" s="4">
        <f>IFERROR(C4/((1+'CBA Output'!$L$29)^'Household Benefit Simulation'!$B4),0)</f>
        <v>17457.494650187789</v>
      </c>
      <c r="E4" s="4">
        <f>IFERROR($C4/((1+'CBA Output'!$L$29)^('Household Benefit Simulation'!$B4-1)),0)</f>
        <v>18679.519275700932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 x14ac:dyDescent="0.25">
      <c r="A5">
        <v>3</v>
      </c>
      <c r="B5">
        <f>IF(A5&lt;='CBA Output'!$L$30, A5, "")</f>
        <v>3</v>
      </c>
      <c r="C5" s="4">
        <f>'CBA Output'!E9</f>
        <v>19987.085625</v>
      </c>
      <c r="D5" s="4">
        <f>IFERROR(C5/((1+'CBA Output'!$L$29)^'Household Benefit Simulation'!$B5),0)</f>
        <v>16315.415560923166</v>
      </c>
      <c r="E5" s="4">
        <f>IFERROR($C5/((1+'CBA Output'!$L$29)^('Household Benefit Simulation'!$B5-1)),0)</f>
        <v>17457.494650187789</v>
      </c>
      <c r="F5" s="4">
        <f>IFERROR($C5/((1+'CBA Output'!$L$29)^('Household Benefit Simulation'!$B5-2)),0)</f>
        <v>18679.519275700932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 x14ac:dyDescent="0.25">
      <c r="A6">
        <v>4</v>
      </c>
      <c r="B6">
        <f>IF(A6&lt;='CBA Output'!$L$30, A6, "")</f>
        <v>4</v>
      </c>
      <c r="C6" s="4">
        <f>'CBA Output'!E10</f>
        <v>19987.085625</v>
      </c>
      <c r="D6" s="4">
        <f>IFERROR(C6/((1+'CBA Output'!$L$29)^'Household Benefit Simulation'!$B6),0)</f>
        <v>15248.051926096417</v>
      </c>
      <c r="E6" s="4">
        <f>IFERROR($C6/((1+'CBA Output'!$L$29)^('Household Benefit Simulation'!$B6-1)),0)</f>
        <v>16315.415560923166</v>
      </c>
      <c r="F6" s="4">
        <f>IFERROR($C6/((1+'CBA Output'!$L$29)^('Household Benefit Simulation'!$B6-2)),0)</f>
        <v>17457.494650187789</v>
      </c>
      <c r="G6" s="4">
        <f>IFERROR($C6/((1+'CBA Output'!$L$29)^('Household Benefit Simulation'!$B6-3)),0)</f>
        <v>18679.519275700932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 x14ac:dyDescent="0.25">
      <c r="A7">
        <v>5</v>
      </c>
      <c r="B7">
        <f>IF(A7&lt;='CBA Output'!$L$30, A7, "")</f>
        <v>5</v>
      </c>
      <c r="C7" s="4">
        <f>'CBA Output'!E11</f>
        <v>19987.085625</v>
      </c>
      <c r="D7" s="4">
        <f>IFERROR(C7/((1+'CBA Output'!$L$29)^'Household Benefit Simulation'!$B7),0)</f>
        <v>14250.515818781698</v>
      </c>
      <c r="E7" s="4">
        <f>IFERROR($C7/((1+'CBA Output'!$L$29)^('Household Benefit Simulation'!$B7-1)),0)</f>
        <v>15248.051926096417</v>
      </c>
      <c r="F7" s="4">
        <f>IFERROR($C7/((1+'CBA Output'!$L$29)^('Household Benefit Simulation'!$B7-2)),0)</f>
        <v>16315.415560923166</v>
      </c>
      <c r="G7" s="4">
        <f>IFERROR($C7/((1+'CBA Output'!$L$29)^('Household Benefit Simulation'!$B7-3)),0)</f>
        <v>17457.494650187789</v>
      </c>
      <c r="H7" s="4">
        <f>IFERROR($C7/((1+'CBA Output'!$L$29)^('Household Benefit Simulation'!$B7-4)),0)</f>
        <v>18679.519275700932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 x14ac:dyDescent="0.25">
      <c r="A8">
        <v>6</v>
      </c>
      <c r="B8">
        <f>IF(A8&lt;='CBA Output'!$L$30, A8, "")</f>
        <v>6</v>
      </c>
      <c r="C8" s="4">
        <f>'CBA Output'!E12</f>
        <v>19987.085625</v>
      </c>
      <c r="D8" s="4">
        <f>IFERROR(C8/((1+'CBA Output'!$L$29)^'Household Benefit Simulation'!$B8),0)</f>
        <v>13318.23908297355</v>
      </c>
      <c r="E8" s="4">
        <f>IFERROR($C8/((1+'CBA Output'!$L$29)^('Household Benefit Simulation'!$B8-1)),0)</f>
        <v>14250.515818781698</v>
      </c>
      <c r="F8" s="4">
        <f>IFERROR($C8/((1+'CBA Output'!$L$29)^('Household Benefit Simulation'!$B8-2)),0)</f>
        <v>15248.051926096417</v>
      </c>
      <c r="G8" s="4">
        <f>IFERROR($C8/((1+'CBA Output'!$L$29)^('Household Benefit Simulation'!$B8-3)),0)</f>
        <v>16315.415560923166</v>
      </c>
      <c r="H8" s="4">
        <f>IFERROR($C8/((1+'CBA Output'!$L$29)^('Household Benefit Simulation'!$B8-4)),0)</f>
        <v>17457.494650187789</v>
      </c>
      <c r="I8" s="4">
        <f>IFERROR($C8/((1+'CBA Output'!$L$29)^('Household Benefit Simulation'!$B8-5)),0)</f>
        <v>18679.519275700932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 x14ac:dyDescent="0.25">
      <c r="A9">
        <v>7</v>
      </c>
      <c r="B9">
        <f>IF(A9&lt;='CBA Output'!$L$30, A9, "")</f>
        <v>7</v>
      </c>
      <c r="C9" s="4">
        <f>'CBA Output'!E13</f>
        <v>19987.085625</v>
      </c>
      <c r="D9" s="4">
        <f>IFERROR(C9/((1+'CBA Output'!$L$29)^'Household Benefit Simulation'!$B9),0)</f>
        <v>12446.952413993971</v>
      </c>
      <c r="E9" s="4">
        <f>IFERROR($C9/((1+'CBA Output'!$L$29)^('Household Benefit Simulation'!$B9-1)),0)</f>
        <v>13318.23908297355</v>
      </c>
      <c r="F9" s="4">
        <f>IFERROR($C9/((1+'CBA Output'!$L$29)^('Household Benefit Simulation'!$B9-2)),0)</f>
        <v>14250.515818781698</v>
      </c>
      <c r="G9" s="4">
        <f>IFERROR($C9/((1+'CBA Output'!$L$29)^('Household Benefit Simulation'!$B9-3)),0)</f>
        <v>15248.051926096417</v>
      </c>
      <c r="H9" s="4">
        <f>IFERROR($C9/((1+'CBA Output'!$L$29)^('Household Benefit Simulation'!$B9-4)),0)</f>
        <v>16315.415560923166</v>
      </c>
      <c r="I9" s="4">
        <f>IFERROR($C9/((1+'CBA Output'!$L$29)^('Household Benefit Simulation'!$B9-5)),0)</f>
        <v>17457.494650187789</v>
      </c>
      <c r="J9" s="4">
        <f>IFERROR($C9/((1+'CBA Output'!$L$29)^('Household Benefit Simulation'!$B9-6)),0)</f>
        <v>18679.519275700932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 x14ac:dyDescent="0.25">
      <c r="A10">
        <v>8</v>
      </c>
      <c r="B10">
        <f>IF(A10&lt;='CBA Output'!$L$30, A10, "")</f>
        <v>8</v>
      </c>
      <c r="C10" s="4">
        <f>'CBA Output'!E14</f>
        <v>19987.085625</v>
      </c>
      <c r="D10" s="4">
        <f>IFERROR(C10/((1+'CBA Output'!$L$29)^'Household Benefit Simulation'!$B10),0)</f>
        <v>11632.665807471001</v>
      </c>
      <c r="E10" s="4">
        <f>IFERROR($C10/((1+'CBA Output'!$L$29)^('Household Benefit Simulation'!$B10-1)),0)</f>
        <v>12446.952413993971</v>
      </c>
      <c r="F10" s="4">
        <f>IFERROR($C10/((1+'CBA Output'!$L$29)^('Household Benefit Simulation'!$B10-2)),0)</f>
        <v>13318.23908297355</v>
      </c>
      <c r="G10" s="4">
        <f>IFERROR($C10/((1+'CBA Output'!$L$29)^('Household Benefit Simulation'!$B10-3)),0)</f>
        <v>14250.515818781698</v>
      </c>
      <c r="H10" s="4">
        <f>IFERROR($C10/((1+'CBA Output'!$L$29)^('Household Benefit Simulation'!$B10-4)),0)</f>
        <v>15248.051926096417</v>
      </c>
      <c r="I10" s="4">
        <f>IFERROR($C10/((1+'CBA Output'!$L$29)^('Household Benefit Simulation'!$B10-5)),0)</f>
        <v>16315.415560923166</v>
      </c>
      <c r="J10" s="4">
        <f>IFERROR($C10/((1+'CBA Output'!$L$29)^('Household Benefit Simulation'!$B10-6)),0)</f>
        <v>17457.494650187789</v>
      </c>
      <c r="K10" s="4">
        <f>IFERROR($C10/((1+'CBA Output'!$L$29)^('Household Benefit Simulation'!$B10-7)),0)</f>
        <v>18679.519275700932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 x14ac:dyDescent="0.25">
      <c r="A11">
        <v>9</v>
      </c>
      <c r="B11">
        <f>IF(A11&lt;='CBA Output'!$L$30, A11, "")</f>
        <v>9</v>
      </c>
      <c r="C11" s="4">
        <f>'CBA Output'!E15</f>
        <v>19987.085625</v>
      </c>
      <c r="D11" s="4">
        <f>IFERROR(C11/((1+'CBA Output'!$L$29)^'Household Benefit Simulation'!$B11),0)</f>
        <v>10871.650287356075</v>
      </c>
      <c r="E11" s="4">
        <f>IFERROR($C11/((1+'CBA Output'!$L$29)^('Household Benefit Simulation'!$B11-1)),0)</f>
        <v>11632.665807471001</v>
      </c>
      <c r="F11" s="4">
        <f>IFERROR($C11/((1+'CBA Output'!$L$29)^('Household Benefit Simulation'!$B11-2)),0)</f>
        <v>12446.952413993971</v>
      </c>
      <c r="G11" s="4">
        <f>IFERROR($C11/((1+'CBA Output'!$L$29)^('Household Benefit Simulation'!$B11-3)),0)</f>
        <v>13318.23908297355</v>
      </c>
      <c r="H11" s="4">
        <f>IFERROR($C11/((1+'CBA Output'!$L$29)^('Household Benefit Simulation'!$B11-4)),0)</f>
        <v>14250.515818781698</v>
      </c>
      <c r="I11" s="4">
        <f>IFERROR($C11/((1+'CBA Output'!$L$29)^('Household Benefit Simulation'!$B11-5)),0)</f>
        <v>15248.051926096417</v>
      </c>
      <c r="J11" s="4">
        <f>IFERROR($C11/((1+'CBA Output'!$L$29)^('Household Benefit Simulation'!$B11-6)),0)</f>
        <v>16315.415560923166</v>
      </c>
      <c r="K11" s="4">
        <f>IFERROR($C11/((1+'CBA Output'!$L$29)^('Household Benefit Simulation'!$B11-7)),0)</f>
        <v>17457.494650187789</v>
      </c>
      <c r="L11" s="4">
        <f>IFERROR($C11/((1+'CBA Output'!$L$29)^('Household Benefit Simulation'!$B11-8)),0)</f>
        <v>18679.519275700932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 x14ac:dyDescent="0.25">
      <c r="A12">
        <v>10</v>
      </c>
      <c r="B12">
        <f>IF(A12&lt;='CBA Output'!$L$30, A12, "")</f>
        <v>10</v>
      </c>
      <c r="C12" s="4">
        <f>'CBA Output'!E16</f>
        <v>19987.085625</v>
      </c>
      <c r="D12" s="4">
        <f>IFERROR(C12/((1+'CBA Output'!$L$29)^'Household Benefit Simulation'!$B12),0)</f>
        <v>10160.420829304743</v>
      </c>
      <c r="E12" s="4">
        <f>IFERROR($C12/((1+'CBA Output'!$L$29)^('Household Benefit Simulation'!$B12-1)),0)</f>
        <v>10871.650287356075</v>
      </c>
      <c r="F12" s="4">
        <f>IFERROR($C12/((1+'CBA Output'!$L$29)^('Household Benefit Simulation'!$B12-2)),0)</f>
        <v>11632.665807471001</v>
      </c>
      <c r="G12" s="4">
        <f>IFERROR($C12/((1+'CBA Output'!$L$29)^('Household Benefit Simulation'!$B12-3)),0)</f>
        <v>12446.952413993971</v>
      </c>
      <c r="H12" s="4">
        <f>IFERROR($C12/((1+'CBA Output'!$L$29)^('Household Benefit Simulation'!$B12-4)),0)</f>
        <v>13318.23908297355</v>
      </c>
      <c r="I12" s="4">
        <f>IFERROR($C12/((1+'CBA Output'!$L$29)^('Household Benefit Simulation'!$B12-5)),0)</f>
        <v>14250.515818781698</v>
      </c>
      <c r="J12" s="4">
        <f>IFERROR($C12/((1+'CBA Output'!$L$29)^('Household Benefit Simulation'!$B12-6)),0)</f>
        <v>15248.051926096417</v>
      </c>
      <c r="K12" s="4">
        <f>IFERROR($C12/((1+'CBA Output'!$L$29)^('Household Benefit Simulation'!$B12-7)),0)</f>
        <v>16315.415560923166</v>
      </c>
      <c r="L12" s="4">
        <f>IFERROR($C12/((1+'CBA Output'!$L$29)^('Household Benefit Simulation'!$B12-8)),0)</f>
        <v>17457.494650187789</v>
      </c>
      <c r="M12" s="4">
        <f>IFERROR($C12/((1+'CBA Output'!$L$29)^('Household Benefit Simulation'!$B12-9)),0)</f>
        <v>18679.519275700932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 x14ac:dyDescent="0.25">
      <c r="A13">
        <v>11</v>
      </c>
      <c r="B13">
        <f>IF(A13&lt;='CBA Output'!$L$30, A13, "")</f>
        <v>11</v>
      </c>
      <c r="C13" s="4">
        <f>'CBA Output'!E17</f>
        <v>19987.085625</v>
      </c>
      <c r="D13" s="4">
        <f>IFERROR(C13/((1+'CBA Output'!$L$29)^'Household Benefit Simulation'!$B13),0)</f>
        <v>9495.7204012193852</v>
      </c>
      <c r="E13" s="4">
        <f>IFERROR($C13/((1+'CBA Output'!$L$29)^('Household Benefit Simulation'!$B13-1)),0)</f>
        <v>10160.420829304743</v>
      </c>
      <c r="F13" s="4">
        <f>IFERROR($C13/((1+'CBA Output'!$L$29)^('Household Benefit Simulation'!$B13-2)),0)</f>
        <v>10871.650287356075</v>
      </c>
      <c r="G13" s="4">
        <f>IFERROR($C13/((1+'CBA Output'!$L$29)^('Household Benefit Simulation'!$B13-3)),0)</f>
        <v>11632.665807471001</v>
      </c>
      <c r="H13" s="4">
        <f>IFERROR($C13/((1+'CBA Output'!$L$29)^('Household Benefit Simulation'!$B13-4)),0)</f>
        <v>12446.952413993971</v>
      </c>
      <c r="I13" s="4">
        <f>IFERROR($C13/((1+'CBA Output'!$L$29)^('Household Benefit Simulation'!$B13-5)),0)</f>
        <v>13318.23908297355</v>
      </c>
      <c r="J13" s="4">
        <f>IFERROR($C13/((1+'CBA Output'!$L$29)^('Household Benefit Simulation'!$B13-6)),0)</f>
        <v>14250.515818781698</v>
      </c>
      <c r="K13" s="4">
        <f>IFERROR($C13/((1+'CBA Output'!$L$29)^('Household Benefit Simulation'!$B13-7)),0)</f>
        <v>15248.051926096417</v>
      </c>
      <c r="L13" s="4">
        <f>IFERROR($C13/((1+'CBA Output'!$L$29)^('Household Benefit Simulation'!$B13-8)),0)</f>
        <v>16315.415560923166</v>
      </c>
      <c r="M13" s="4">
        <f>IFERROR($C13/((1+'CBA Output'!$L$29)^('Household Benefit Simulation'!$B13-9)),0)</f>
        <v>17457.494650187789</v>
      </c>
      <c r="N13" s="4">
        <f>IFERROR($C13/((1+'CBA Output'!$L$29)^('Household Benefit Simulation'!$B13-10)),0)</f>
        <v>18679.519275700932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 x14ac:dyDescent="0.25">
      <c r="A14">
        <v>12</v>
      </c>
      <c r="B14">
        <f>IF(A14&lt;='CBA Output'!$L$30, A14, "")</f>
        <v>12</v>
      </c>
      <c r="C14" s="4">
        <f>'CBA Output'!E18</f>
        <v>19987.085625</v>
      </c>
      <c r="D14" s="4">
        <f>IFERROR(C14/((1+'CBA Output'!$L$29)^'Household Benefit Simulation'!$B14),0)</f>
        <v>8874.5050478685862</v>
      </c>
      <c r="E14" s="4">
        <f>IFERROR($C14/((1+'CBA Output'!$L$29)^('Household Benefit Simulation'!$B14-1)),0)</f>
        <v>9495.7204012193852</v>
      </c>
      <c r="F14" s="4">
        <f>IFERROR($C14/((1+'CBA Output'!$L$29)^('Household Benefit Simulation'!$B14-2)),0)</f>
        <v>10160.420829304743</v>
      </c>
      <c r="G14" s="4">
        <f>IFERROR($C14/((1+'CBA Output'!$L$29)^('Household Benefit Simulation'!$B14-3)),0)</f>
        <v>10871.650287356075</v>
      </c>
      <c r="H14" s="4">
        <f>IFERROR($C14/((1+'CBA Output'!$L$29)^('Household Benefit Simulation'!$B14-4)),0)</f>
        <v>11632.665807471001</v>
      </c>
      <c r="I14" s="4">
        <f>IFERROR($C14/((1+'CBA Output'!$L$29)^('Household Benefit Simulation'!$B14-5)),0)</f>
        <v>12446.952413993971</v>
      </c>
      <c r="J14" s="4">
        <f>IFERROR($C14/((1+'CBA Output'!$L$29)^('Household Benefit Simulation'!$B14-6)),0)</f>
        <v>13318.23908297355</v>
      </c>
      <c r="K14" s="4">
        <f>IFERROR($C14/((1+'CBA Output'!$L$29)^('Household Benefit Simulation'!$B14-7)),0)</f>
        <v>14250.515818781698</v>
      </c>
      <c r="L14" s="4">
        <f>IFERROR($C14/((1+'CBA Output'!$L$29)^('Household Benefit Simulation'!$B14-8)),0)</f>
        <v>15248.051926096417</v>
      </c>
      <c r="M14" s="4">
        <f>IFERROR($C14/((1+'CBA Output'!$L$29)^('Household Benefit Simulation'!$B14-9)),0)</f>
        <v>16315.415560923166</v>
      </c>
      <c r="N14" s="4">
        <f>IFERROR($C14/((1+'CBA Output'!$L$29)^('Household Benefit Simulation'!$B14-10)),0)</f>
        <v>17457.494650187789</v>
      </c>
      <c r="O14" s="4">
        <f>IFERROR($C14/((1+'CBA Output'!$L$29)^('Household Benefit Simulation'!$B14-11)),0)</f>
        <v>18679.519275700932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 x14ac:dyDescent="0.25">
      <c r="A15">
        <v>13</v>
      </c>
      <c r="B15">
        <f>IF(A15&lt;='CBA Output'!$L$30, A15, "")</f>
        <v>13</v>
      </c>
      <c r="C15" s="4">
        <f>'CBA Output'!E19</f>
        <v>19987.085625</v>
      </c>
      <c r="D15" s="4">
        <f>IFERROR(C15/((1+'CBA Output'!$L$29)^'Household Benefit Simulation'!$B15),0)</f>
        <v>8293.9299512790512</v>
      </c>
      <c r="E15" s="4">
        <f>IFERROR($C15/((1+'CBA Output'!$L$29)^('Household Benefit Simulation'!$B15-1)),0)</f>
        <v>8874.5050478685862</v>
      </c>
      <c r="F15" s="4">
        <f>IFERROR($C15/((1+'CBA Output'!$L$29)^('Household Benefit Simulation'!$B15-2)),0)</f>
        <v>9495.7204012193852</v>
      </c>
      <c r="G15" s="4">
        <f>IFERROR($C15/((1+'CBA Output'!$L$29)^('Household Benefit Simulation'!$B15-3)),0)</f>
        <v>10160.420829304743</v>
      </c>
      <c r="H15" s="4">
        <f>IFERROR($C15/((1+'CBA Output'!$L$29)^('Household Benefit Simulation'!$B15-4)),0)</f>
        <v>10871.650287356075</v>
      </c>
      <c r="I15" s="4">
        <f>IFERROR($C15/((1+'CBA Output'!$L$29)^('Household Benefit Simulation'!$B15-5)),0)</f>
        <v>11632.665807471001</v>
      </c>
      <c r="J15" s="4">
        <f>IFERROR($C15/((1+'CBA Output'!$L$29)^('Household Benefit Simulation'!$B15-6)),0)</f>
        <v>12446.952413993971</v>
      </c>
      <c r="K15" s="4">
        <f>IFERROR($C15/((1+'CBA Output'!$L$29)^('Household Benefit Simulation'!$B15-7)),0)</f>
        <v>13318.23908297355</v>
      </c>
      <c r="L15" s="4">
        <f>IFERROR($C15/((1+'CBA Output'!$L$29)^('Household Benefit Simulation'!$B15-8)),0)</f>
        <v>14250.515818781698</v>
      </c>
      <c r="M15" s="4">
        <f>IFERROR($C15/((1+'CBA Output'!$L$29)^('Household Benefit Simulation'!$B15-9)),0)</f>
        <v>15248.051926096417</v>
      </c>
      <c r="N15" s="4">
        <f>IFERROR($C15/((1+'CBA Output'!$L$29)^('Household Benefit Simulation'!$B15-10)),0)</f>
        <v>16315.415560923166</v>
      </c>
      <c r="O15" s="4">
        <f>IFERROR($C15/((1+'CBA Output'!$L$29)^('Household Benefit Simulation'!$B15-11)),0)</f>
        <v>17457.494650187789</v>
      </c>
      <c r="P15" s="4">
        <f>IFERROR($C15/((1+'CBA Output'!$L$29)^('Household Benefit Simulation'!$B15-12)),0)</f>
        <v>18679.519275700932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</row>
    <row r="16" spans="1:35" x14ac:dyDescent="0.25">
      <c r="A16">
        <v>14</v>
      </c>
      <c r="B16">
        <f>IF(A16&lt;='CBA Output'!$L$30, A16, "")</f>
        <v>14</v>
      </c>
      <c r="C16" s="4">
        <f>'CBA Output'!E20</f>
        <v>19987.085625</v>
      </c>
      <c r="D16" s="4">
        <f>IFERROR(C16/((1+'CBA Output'!$L$29)^'Household Benefit Simulation'!$B16),0)</f>
        <v>7751.3364030645344</v>
      </c>
      <c r="E16" s="4">
        <f>IFERROR($C16/((1+'CBA Output'!$L$29)^('Household Benefit Simulation'!$B16-1)),0)</f>
        <v>8293.9299512790512</v>
      </c>
      <c r="F16" s="4">
        <f>IFERROR($C16/((1+'CBA Output'!$L$29)^('Household Benefit Simulation'!$B16-2)),0)</f>
        <v>8874.5050478685862</v>
      </c>
      <c r="G16" s="4">
        <f>IFERROR($C16/((1+'CBA Output'!$L$29)^('Household Benefit Simulation'!$B16-3)),0)</f>
        <v>9495.7204012193852</v>
      </c>
      <c r="H16" s="4">
        <f>IFERROR($C16/((1+'CBA Output'!$L$29)^('Household Benefit Simulation'!$B16-4)),0)</f>
        <v>10160.420829304743</v>
      </c>
      <c r="I16" s="4">
        <f>IFERROR($C16/((1+'CBA Output'!$L$29)^('Household Benefit Simulation'!$B16-5)),0)</f>
        <v>10871.650287356075</v>
      </c>
      <c r="J16" s="4">
        <f>IFERROR($C16/((1+'CBA Output'!$L$29)^('Household Benefit Simulation'!$B16-6)),0)</f>
        <v>11632.665807471001</v>
      </c>
      <c r="K16" s="4">
        <f>IFERROR($C16/((1+'CBA Output'!$L$29)^('Household Benefit Simulation'!$B16-7)),0)</f>
        <v>12446.952413993971</v>
      </c>
      <c r="L16" s="4">
        <f>IFERROR($C16/((1+'CBA Output'!$L$29)^('Household Benefit Simulation'!$B16-8)),0)</f>
        <v>13318.23908297355</v>
      </c>
      <c r="M16" s="4">
        <f>IFERROR($C16/((1+'CBA Output'!$L$29)^('Household Benefit Simulation'!$B16-9)),0)</f>
        <v>14250.515818781698</v>
      </c>
      <c r="N16" s="4">
        <f>IFERROR($C16/((1+'CBA Output'!$L$29)^('Household Benefit Simulation'!$B16-10)),0)</f>
        <v>15248.051926096417</v>
      </c>
      <c r="O16" s="4">
        <f>IFERROR($C16/((1+'CBA Output'!$L$29)^('Household Benefit Simulation'!$B16-11)),0)</f>
        <v>16315.415560923166</v>
      </c>
      <c r="P16" s="4">
        <f>IFERROR($C16/((1+'CBA Output'!$L$29)^('Household Benefit Simulation'!$B16-12)),0)</f>
        <v>17457.494650187789</v>
      </c>
      <c r="Q16" s="4">
        <f>IFERROR($C16/((1+'CBA Output'!$L$29)^('Household Benefit Simulation'!$B16-13)),0)</f>
        <v>18679.519275700932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 x14ac:dyDescent="0.25">
      <c r="A17">
        <v>15</v>
      </c>
      <c r="B17">
        <f>IF(A17&lt;='CBA Output'!$L$30, A17, "")</f>
        <v>15</v>
      </c>
      <c r="C17" s="4">
        <f>'CBA Output'!E21</f>
        <v>19987.085625</v>
      </c>
      <c r="D17" s="4">
        <f>IFERROR(C17/((1+'CBA Output'!$L$29)^'Household Benefit Simulation'!$B17),0)</f>
        <v>7244.2396290322749</v>
      </c>
      <c r="E17" s="4">
        <f>IFERROR($C17/((1+'CBA Output'!$L$29)^('Household Benefit Simulation'!$B17-1)),0)</f>
        <v>7751.3364030645344</v>
      </c>
      <c r="F17" s="4">
        <f>IFERROR($C17/((1+'CBA Output'!$L$29)^('Household Benefit Simulation'!$B17-2)),0)</f>
        <v>8293.9299512790512</v>
      </c>
      <c r="G17" s="4">
        <f>IFERROR($C17/((1+'CBA Output'!$L$29)^('Household Benefit Simulation'!$B17-3)),0)</f>
        <v>8874.5050478685862</v>
      </c>
      <c r="H17" s="4">
        <f>IFERROR($C17/((1+'CBA Output'!$L$29)^('Household Benefit Simulation'!$B17-4)),0)</f>
        <v>9495.7204012193852</v>
      </c>
      <c r="I17" s="4">
        <f>IFERROR($C17/((1+'CBA Output'!$L$29)^('Household Benefit Simulation'!$B17-5)),0)</f>
        <v>10160.420829304743</v>
      </c>
      <c r="J17" s="4">
        <f>IFERROR($C17/((1+'CBA Output'!$L$29)^('Household Benefit Simulation'!$B17-6)),0)</f>
        <v>10871.650287356075</v>
      </c>
      <c r="K17" s="4">
        <f>IFERROR($C17/((1+'CBA Output'!$L$29)^('Household Benefit Simulation'!$B17-7)),0)</f>
        <v>11632.665807471001</v>
      </c>
      <c r="L17" s="4">
        <f>IFERROR($C17/((1+'CBA Output'!$L$29)^('Household Benefit Simulation'!$B17-8)),0)</f>
        <v>12446.952413993971</v>
      </c>
      <c r="M17" s="4">
        <f>IFERROR($C17/((1+'CBA Output'!$L$29)^('Household Benefit Simulation'!$B17-9)),0)</f>
        <v>13318.23908297355</v>
      </c>
      <c r="N17" s="4">
        <f>IFERROR($C17/((1+'CBA Output'!$L$29)^('Household Benefit Simulation'!$B17-10)),0)</f>
        <v>14250.515818781698</v>
      </c>
      <c r="O17" s="4">
        <f>IFERROR($C17/((1+'CBA Output'!$L$29)^('Household Benefit Simulation'!$B17-11)),0)</f>
        <v>15248.051926096417</v>
      </c>
      <c r="P17" s="4">
        <f>IFERROR($C17/((1+'CBA Output'!$L$29)^('Household Benefit Simulation'!$B17-12)),0)</f>
        <v>16315.415560923166</v>
      </c>
      <c r="Q17" s="4">
        <f>IFERROR($C17/((1+'CBA Output'!$L$29)^('Household Benefit Simulation'!$B17-13)),0)</f>
        <v>17457.494650187789</v>
      </c>
      <c r="R17" s="4">
        <f>IFERROR($C17/((1+'CBA Output'!$L$29)^('Household Benefit Simulation'!$B17-14)),0)</f>
        <v>18679.519275700932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 x14ac:dyDescent="0.25">
      <c r="A18">
        <v>16</v>
      </c>
      <c r="B18">
        <f>IF(A18&lt;='CBA Output'!$L$30, A18, "")</f>
        <v>16</v>
      </c>
      <c r="C18" s="4">
        <f>'CBA Output'!E22</f>
        <v>19987.085625</v>
      </c>
      <c r="D18" s="4">
        <f>IFERROR(C18/((1+'CBA Output'!$L$29)^'Household Benefit Simulation'!$B18),0)</f>
        <v>6770.3174103105375</v>
      </c>
      <c r="E18" s="4">
        <f>IFERROR($C18/((1+'CBA Output'!$L$29)^('Household Benefit Simulation'!$B18-1)),0)</f>
        <v>7244.2396290322749</v>
      </c>
      <c r="F18" s="4">
        <f>IFERROR($C18/((1+'CBA Output'!$L$29)^('Household Benefit Simulation'!$B18-2)),0)</f>
        <v>7751.3364030645344</v>
      </c>
      <c r="G18" s="4">
        <f>IFERROR($C18/((1+'CBA Output'!$L$29)^('Household Benefit Simulation'!$B18-3)),0)</f>
        <v>8293.9299512790512</v>
      </c>
      <c r="H18" s="4">
        <f>IFERROR($C18/((1+'CBA Output'!$L$29)^('Household Benefit Simulation'!$B18-4)),0)</f>
        <v>8874.5050478685862</v>
      </c>
      <c r="I18" s="4">
        <f>IFERROR($C18/((1+'CBA Output'!$L$29)^('Household Benefit Simulation'!$B18-5)),0)</f>
        <v>9495.7204012193852</v>
      </c>
      <c r="J18" s="4">
        <f>IFERROR($C18/((1+'CBA Output'!$L$29)^('Household Benefit Simulation'!$B18-6)),0)</f>
        <v>10160.420829304743</v>
      </c>
      <c r="K18" s="4">
        <f>IFERROR($C18/((1+'CBA Output'!$L$29)^('Household Benefit Simulation'!$B18-7)),0)</f>
        <v>10871.650287356075</v>
      </c>
      <c r="L18" s="4">
        <f>IFERROR($C18/((1+'CBA Output'!$L$29)^('Household Benefit Simulation'!$B18-8)),0)</f>
        <v>11632.665807471001</v>
      </c>
      <c r="M18" s="4">
        <f>IFERROR($C18/((1+'CBA Output'!$L$29)^('Household Benefit Simulation'!$B18-9)),0)</f>
        <v>12446.952413993971</v>
      </c>
      <c r="N18" s="4">
        <f>IFERROR($C18/((1+'CBA Output'!$L$29)^('Household Benefit Simulation'!$B18-10)),0)</f>
        <v>13318.23908297355</v>
      </c>
      <c r="O18" s="4">
        <f>IFERROR($C18/((1+'CBA Output'!$L$29)^('Household Benefit Simulation'!$B18-11)),0)</f>
        <v>14250.515818781698</v>
      </c>
      <c r="P18" s="4">
        <f>IFERROR($C18/((1+'CBA Output'!$L$29)^('Household Benefit Simulation'!$B18-12)),0)</f>
        <v>15248.051926096417</v>
      </c>
      <c r="Q18" s="4">
        <f>IFERROR($C18/((1+'CBA Output'!$L$29)^('Household Benefit Simulation'!$B18-13)),0)</f>
        <v>16315.415560923166</v>
      </c>
      <c r="R18" s="4">
        <f>IFERROR($C18/((1+'CBA Output'!$L$29)^('Household Benefit Simulation'!$B18-14)),0)</f>
        <v>17457.494650187789</v>
      </c>
      <c r="S18" s="4">
        <f>IFERROR($C18/((1+'CBA Output'!$L$29)^('Household Benefit Simulation'!$B18-15)),0)</f>
        <v>18679.519275700932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 x14ac:dyDescent="0.25">
      <c r="A19">
        <v>17</v>
      </c>
      <c r="B19" t="str">
        <f>IF(A19&lt;='CBA Output'!$L$30, A19, "")</f>
        <v/>
      </c>
      <c r="C19" s="4" t="e">
        <f>'CBA Output'!#REF!</f>
        <v>#REF!</v>
      </c>
      <c r="D19" s="4">
        <f>IFERROR(C19/((1+'CBA Output'!$L$29)^'Household Benefit Simulation'!$B19),0)</f>
        <v>0</v>
      </c>
      <c r="E19" s="4">
        <f>IFERROR($C19/((1+'CBA Output'!$L$29)^('Household Benefit Simulation'!$B19-1)),0)</f>
        <v>0</v>
      </c>
      <c r="F19" s="4">
        <f>IFERROR($C19/((1+'CBA Output'!$L$29)^('Household Benefit Simulation'!$B19-2)),0)</f>
        <v>0</v>
      </c>
      <c r="G19" s="4">
        <f>IFERROR($C19/((1+'CBA Output'!$L$29)^('Household Benefit Simulation'!$B19-3)),0)</f>
        <v>0</v>
      </c>
      <c r="H19" s="4">
        <f>IFERROR($C19/((1+'CBA Output'!$L$29)^('Household Benefit Simulation'!$B19-4)),0)</f>
        <v>0</v>
      </c>
      <c r="I19" s="4">
        <f>IFERROR($C19/((1+'CBA Output'!$L$29)^('Household Benefit Simulation'!$B19-5)),0)</f>
        <v>0</v>
      </c>
      <c r="J19" s="4">
        <f>IFERROR($C19/((1+'CBA Output'!$L$29)^('Household Benefit Simulation'!$B19-6)),0)</f>
        <v>0</v>
      </c>
      <c r="K19" s="4">
        <f>IFERROR($C19/((1+'CBA Output'!$L$29)^('Household Benefit Simulation'!$B19-7)),0)</f>
        <v>0</v>
      </c>
      <c r="L19" s="4">
        <f>IFERROR($C19/((1+'CBA Output'!$L$29)^('Household Benefit Simulation'!$B19-8)),0)</f>
        <v>0</v>
      </c>
      <c r="M19" s="4">
        <f>IFERROR($C19/((1+'CBA Output'!$L$29)^('Household Benefit Simulation'!$B19-9)),0)</f>
        <v>0</v>
      </c>
      <c r="N19" s="4">
        <f>IFERROR($C19/((1+'CBA Output'!$L$29)^('Household Benefit Simulation'!$B19-10)),0)</f>
        <v>0</v>
      </c>
      <c r="O19" s="4">
        <f>IFERROR($C19/((1+'CBA Output'!$L$29)^('Household Benefit Simulation'!$B19-11)),0)</f>
        <v>0</v>
      </c>
      <c r="P19" s="4">
        <f>IFERROR($C19/((1+'CBA Output'!$L$29)^('Household Benefit Simulation'!$B19-12)),0)</f>
        <v>0</v>
      </c>
      <c r="Q19" s="4">
        <f>IFERROR($C19/((1+'CBA Output'!$L$29)^('Household Benefit Simulation'!$B19-13)),0)</f>
        <v>0</v>
      </c>
      <c r="R19" s="4">
        <f>IFERROR($C19/((1+'CBA Output'!$L$29)^('Household Benefit Simulation'!$B19-14)),0)</f>
        <v>0</v>
      </c>
      <c r="S19" s="4">
        <f>IFERROR($C19/((1+'CBA Output'!$L$29)^('Household Benefit Simulation'!$B19-15)),0)</f>
        <v>0</v>
      </c>
      <c r="T19" s="4">
        <f>IFERROR($C19/((1+'CBA Output'!$L$29)^('Household Benefit Simulation'!$B19-16)),0)</f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</row>
    <row r="20" spans="1:35" x14ac:dyDescent="0.25">
      <c r="A20">
        <v>18</v>
      </c>
      <c r="B20" t="str">
        <f>IF(A20&lt;='CBA Output'!$L$30, A20, "")</f>
        <v/>
      </c>
      <c r="C20" s="4" t="e">
        <f>'CBA Output'!#REF!</f>
        <v>#REF!</v>
      </c>
      <c r="D20" s="4">
        <f>IFERROR(C20/((1+'CBA Output'!$L$29)^'Household Benefit Simulation'!$B20),0)</f>
        <v>0</v>
      </c>
      <c r="E20" s="4">
        <f>IFERROR($C20/((1+'CBA Output'!$L$29)^('Household Benefit Simulation'!$B20-1)),0)</f>
        <v>0</v>
      </c>
      <c r="F20" s="4">
        <f>IFERROR($C20/((1+'CBA Output'!$L$29)^('Household Benefit Simulation'!$B20-2)),0)</f>
        <v>0</v>
      </c>
      <c r="G20" s="4">
        <f>IFERROR($C20/((1+'CBA Output'!$L$29)^('Household Benefit Simulation'!$B20-3)),0)</f>
        <v>0</v>
      </c>
      <c r="H20" s="4">
        <f>IFERROR($C20/((1+'CBA Output'!$L$29)^('Household Benefit Simulation'!$B20-4)),0)</f>
        <v>0</v>
      </c>
      <c r="I20" s="4">
        <f>IFERROR($C20/((1+'CBA Output'!$L$29)^('Household Benefit Simulation'!$B20-5)),0)</f>
        <v>0</v>
      </c>
      <c r="J20" s="4">
        <f>IFERROR($C20/((1+'CBA Output'!$L$29)^('Household Benefit Simulation'!$B20-6)),0)</f>
        <v>0</v>
      </c>
      <c r="K20" s="4">
        <f>IFERROR($C20/((1+'CBA Output'!$L$29)^('Household Benefit Simulation'!$B20-7)),0)</f>
        <v>0</v>
      </c>
      <c r="L20" s="4">
        <f>IFERROR($C20/((1+'CBA Output'!$L$29)^('Household Benefit Simulation'!$B20-8)),0)</f>
        <v>0</v>
      </c>
      <c r="M20" s="4">
        <f>IFERROR($C20/((1+'CBA Output'!$L$29)^('Household Benefit Simulation'!$B20-9)),0)</f>
        <v>0</v>
      </c>
      <c r="N20" s="4">
        <f>IFERROR($C20/((1+'CBA Output'!$L$29)^('Household Benefit Simulation'!$B20-10)),0)</f>
        <v>0</v>
      </c>
      <c r="O20" s="4">
        <f>IFERROR($C20/((1+'CBA Output'!$L$29)^('Household Benefit Simulation'!$B20-11)),0)</f>
        <v>0</v>
      </c>
      <c r="P20" s="4">
        <f>IFERROR($C20/((1+'CBA Output'!$L$29)^('Household Benefit Simulation'!$B20-12)),0)</f>
        <v>0</v>
      </c>
      <c r="Q20" s="4">
        <f>IFERROR($C20/((1+'CBA Output'!$L$29)^('Household Benefit Simulation'!$B20-13)),0)</f>
        <v>0</v>
      </c>
      <c r="R20" s="4">
        <f>IFERROR($C20/((1+'CBA Output'!$L$29)^('Household Benefit Simulation'!$B20-14)),0)</f>
        <v>0</v>
      </c>
      <c r="S20" s="4">
        <f>IFERROR($C20/((1+'CBA Output'!$L$29)^('Household Benefit Simulation'!$B20-15)),0)</f>
        <v>0</v>
      </c>
      <c r="T20" s="4">
        <f>IFERROR($C20/((1+'CBA Output'!$L$29)^('Household Benefit Simulation'!$B20-16)),0)</f>
        <v>0</v>
      </c>
      <c r="U20" s="4">
        <f>IFERROR($C20/((1+'CBA Output'!$L$29)^('Household Benefit Simulation'!$B20-17)),0)</f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 x14ac:dyDescent="0.25">
      <c r="A21">
        <v>19</v>
      </c>
      <c r="B21" t="str">
        <f>IF(A21&lt;='CBA Output'!$L$30, A21, "")</f>
        <v/>
      </c>
      <c r="C21" s="4" t="e">
        <f>'CBA Output'!#REF!</f>
        <v>#REF!</v>
      </c>
      <c r="D21" s="4">
        <f>IFERROR(C21/((1+'CBA Output'!$L$29)^'Household Benefit Simulation'!$B21),0)</f>
        <v>0</v>
      </c>
      <c r="E21" s="4">
        <f>IFERROR($C21/((1+'CBA Output'!$L$29)^('Household Benefit Simulation'!$B21-1)),0)</f>
        <v>0</v>
      </c>
      <c r="F21" s="4">
        <f>IFERROR($C21/((1+'CBA Output'!$L$29)^('Household Benefit Simulation'!$B21-2)),0)</f>
        <v>0</v>
      </c>
      <c r="G21" s="4">
        <f>IFERROR($C21/((1+'CBA Output'!$L$29)^('Household Benefit Simulation'!$B21-3)),0)</f>
        <v>0</v>
      </c>
      <c r="H21" s="4">
        <f>IFERROR($C21/((1+'CBA Output'!$L$29)^('Household Benefit Simulation'!$B21-4)),0)</f>
        <v>0</v>
      </c>
      <c r="I21" s="4">
        <f>IFERROR($C21/((1+'CBA Output'!$L$29)^('Household Benefit Simulation'!$B21-5)),0)</f>
        <v>0</v>
      </c>
      <c r="J21" s="4">
        <f>IFERROR($C21/((1+'CBA Output'!$L$29)^('Household Benefit Simulation'!$B21-6)),0)</f>
        <v>0</v>
      </c>
      <c r="K21" s="4">
        <f>IFERROR($C21/((1+'CBA Output'!$L$29)^('Household Benefit Simulation'!$B21-7)),0)</f>
        <v>0</v>
      </c>
      <c r="L21" s="4">
        <f>IFERROR($C21/((1+'CBA Output'!$L$29)^('Household Benefit Simulation'!$B21-8)),0)</f>
        <v>0</v>
      </c>
      <c r="M21" s="4">
        <f>IFERROR($C21/((1+'CBA Output'!$L$29)^('Household Benefit Simulation'!$B21-9)),0)</f>
        <v>0</v>
      </c>
      <c r="N21" s="4">
        <f>IFERROR($C21/((1+'CBA Output'!$L$29)^('Household Benefit Simulation'!$B21-10)),0)</f>
        <v>0</v>
      </c>
      <c r="O21" s="4">
        <f>IFERROR($C21/((1+'CBA Output'!$L$29)^('Household Benefit Simulation'!$B21-11)),0)</f>
        <v>0</v>
      </c>
      <c r="P21" s="4">
        <f>IFERROR($C21/((1+'CBA Output'!$L$29)^('Household Benefit Simulation'!$B21-12)),0)</f>
        <v>0</v>
      </c>
      <c r="Q21" s="4">
        <f>IFERROR($C21/((1+'CBA Output'!$L$29)^('Household Benefit Simulation'!$B21-13)),0)</f>
        <v>0</v>
      </c>
      <c r="R21" s="4">
        <f>IFERROR($C21/((1+'CBA Output'!$L$29)^('Household Benefit Simulation'!$B21-14)),0)</f>
        <v>0</v>
      </c>
      <c r="S21" s="4">
        <f>IFERROR($C21/((1+'CBA Output'!$L$29)^('Household Benefit Simulation'!$B21-15)),0)</f>
        <v>0</v>
      </c>
      <c r="T21" s="4">
        <f>IFERROR($C21/((1+'CBA Output'!$L$29)^('Household Benefit Simulation'!$B21-16)),0)</f>
        <v>0</v>
      </c>
      <c r="U21" s="4">
        <f>IFERROR($C21/((1+'CBA Output'!$L$29)^('Household Benefit Simulation'!$B21-17)),0)</f>
        <v>0</v>
      </c>
      <c r="V21" s="4">
        <f>IFERROR($C21/((1+'CBA Output'!$L$29)^('Household Benefit Simulation'!$B21-18)),0)</f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</row>
    <row r="22" spans="1:35" x14ac:dyDescent="0.25">
      <c r="A22">
        <v>20</v>
      </c>
      <c r="B22" t="str">
        <f>IF(A22&lt;='CBA Output'!$L$30, A22, "")</f>
        <v/>
      </c>
      <c r="C22" s="4" t="e">
        <f>'CBA Output'!#REF!</f>
        <v>#REF!</v>
      </c>
      <c r="D22" s="4">
        <f>IFERROR(C22/((1+'CBA Output'!$L$29)^'Household Benefit Simulation'!$B22),0)</f>
        <v>0</v>
      </c>
      <c r="E22" s="4">
        <f>IFERROR($C22/((1+'CBA Output'!$L$29)^('Household Benefit Simulation'!$B22-1)),0)</f>
        <v>0</v>
      </c>
      <c r="F22" s="4">
        <f>IFERROR($C22/((1+'CBA Output'!$L$29)^('Household Benefit Simulation'!$B22-2)),0)</f>
        <v>0</v>
      </c>
      <c r="G22" s="4">
        <f>IFERROR($C22/((1+'CBA Output'!$L$29)^('Household Benefit Simulation'!$B22-3)),0)</f>
        <v>0</v>
      </c>
      <c r="H22" s="4">
        <f>IFERROR($C22/((1+'CBA Output'!$L$29)^('Household Benefit Simulation'!$B22-4)),0)</f>
        <v>0</v>
      </c>
      <c r="I22" s="4">
        <f>IFERROR($C22/((1+'CBA Output'!$L$29)^('Household Benefit Simulation'!$B22-5)),0)</f>
        <v>0</v>
      </c>
      <c r="J22" s="4">
        <f>IFERROR($C22/((1+'CBA Output'!$L$29)^('Household Benefit Simulation'!$B22-6)),0)</f>
        <v>0</v>
      </c>
      <c r="K22" s="4">
        <f>IFERROR($C22/((1+'CBA Output'!$L$29)^('Household Benefit Simulation'!$B22-7)),0)</f>
        <v>0</v>
      </c>
      <c r="L22" s="4">
        <f>IFERROR($C22/((1+'CBA Output'!$L$29)^('Household Benefit Simulation'!$B22-8)),0)</f>
        <v>0</v>
      </c>
      <c r="M22" s="4">
        <f>IFERROR($C22/((1+'CBA Output'!$L$29)^('Household Benefit Simulation'!$B22-9)),0)</f>
        <v>0</v>
      </c>
      <c r="N22" s="4">
        <f>IFERROR($C22/((1+'CBA Output'!$L$29)^('Household Benefit Simulation'!$B22-10)),0)</f>
        <v>0</v>
      </c>
      <c r="O22" s="4">
        <f>IFERROR($C22/((1+'CBA Output'!$L$29)^('Household Benefit Simulation'!$B22-11)),0)</f>
        <v>0</v>
      </c>
      <c r="P22" s="4">
        <f>IFERROR($C22/((1+'CBA Output'!$L$29)^('Household Benefit Simulation'!$B22-12)),0)</f>
        <v>0</v>
      </c>
      <c r="Q22" s="4">
        <f>IFERROR($C22/((1+'CBA Output'!$L$29)^('Household Benefit Simulation'!$B22-13)),0)</f>
        <v>0</v>
      </c>
      <c r="R22" s="4">
        <f>IFERROR($C22/((1+'CBA Output'!$L$29)^('Household Benefit Simulation'!$B22-14)),0)</f>
        <v>0</v>
      </c>
      <c r="S22" s="4">
        <f>IFERROR($C22/((1+'CBA Output'!$L$29)^('Household Benefit Simulation'!$B22-15)),0)</f>
        <v>0</v>
      </c>
      <c r="T22" s="4">
        <f>IFERROR($C22/((1+'CBA Output'!$L$29)^('Household Benefit Simulation'!$B22-16)),0)</f>
        <v>0</v>
      </c>
      <c r="U22" s="4">
        <f>IFERROR($C22/((1+'CBA Output'!$L$29)^('Household Benefit Simulation'!$B22-17)),0)</f>
        <v>0</v>
      </c>
      <c r="V22" s="4">
        <f>IFERROR($C22/((1+'CBA Output'!$L$29)^('Household Benefit Simulation'!$B22-18)),0)</f>
        <v>0</v>
      </c>
      <c r="W22" s="4">
        <f>IFERROR($C22/((1+'CBA Output'!$L$29)^('Household Benefit Simulation'!$B22-19)),0)</f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 x14ac:dyDescent="0.25">
      <c r="A23">
        <v>21</v>
      </c>
      <c r="B23" t="str">
        <f>IF(A23&lt;='CBA Output'!$L$30, A23, "")</f>
        <v/>
      </c>
      <c r="C23" s="4" t="e">
        <f>'CBA Output'!#REF!</f>
        <v>#REF!</v>
      </c>
      <c r="D23" s="4">
        <f>IFERROR(C23/((1+'CBA Output'!$L$29)^'Household Benefit Simulation'!$B23),0)</f>
        <v>0</v>
      </c>
      <c r="E23" s="4">
        <f>IFERROR($C23/((1+'CBA Output'!$L$29)^('Household Benefit Simulation'!$B23-1)),0)</f>
        <v>0</v>
      </c>
      <c r="F23" s="4">
        <f>IFERROR($C23/((1+'CBA Output'!$L$29)^('Household Benefit Simulation'!$B23-2)),0)</f>
        <v>0</v>
      </c>
      <c r="G23" s="4">
        <f>IFERROR($C23/((1+'CBA Output'!$L$29)^('Household Benefit Simulation'!$B23-3)),0)</f>
        <v>0</v>
      </c>
      <c r="H23" s="4">
        <f>IFERROR($C23/((1+'CBA Output'!$L$29)^('Household Benefit Simulation'!$B23-4)),0)</f>
        <v>0</v>
      </c>
      <c r="I23" s="4">
        <f>IFERROR($C23/((1+'CBA Output'!$L$29)^('Household Benefit Simulation'!$B23-5)),0)</f>
        <v>0</v>
      </c>
      <c r="J23" s="4">
        <f>IFERROR($C23/((1+'CBA Output'!$L$29)^('Household Benefit Simulation'!$B23-6)),0)</f>
        <v>0</v>
      </c>
      <c r="K23" s="4">
        <f>IFERROR($C23/((1+'CBA Output'!$L$29)^('Household Benefit Simulation'!$B23-7)),0)</f>
        <v>0</v>
      </c>
      <c r="L23" s="4">
        <f>IFERROR($C23/((1+'CBA Output'!$L$29)^('Household Benefit Simulation'!$B23-8)),0)</f>
        <v>0</v>
      </c>
      <c r="M23" s="4">
        <f>IFERROR($C23/((1+'CBA Output'!$L$29)^('Household Benefit Simulation'!$B23-9)),0)</f>
        <v>0</v>
      </c>
      <c r="N23" s="4">
        <f>IFERROR($C23/((1+'CBA Output'!$L$29)^('Household Benefit Simulation'!$B23-10)),0)</f>
        <v>0</v>
      </c>
      <c r="O23" s="4">
        <f>IFERROR($C23/((1+'CBA Output'!$L$29)^('Household Benefit Simulation'!$B23-11)),0)</f>
        <v>0</v>
      </c>
      <c r="P23" s="4">
        <f>IFERROR($C23/((1+'CBA Output'!$L$29)^('Household Benefit Simulation'!$B23-12)),0)</f>
        <v>0</v>
      </c>
      <c r="Q23" s="4">
        <f>IFERROR($C23/((1+'CBA Output'!$L$29)^('Household Benefit Simulation'!$B23-13)),0)</f>
        <v>0</v>
      </c>
      <c r="R23" s="4">
        <f>IFERROR($C23/((1+'CBA Output'!$L$29)^('Household Benefit Simulation'!$B23-14)),0)</f>
        <v>0</v>
      </c>
      <c r="S23" s="4">
        <f>IFERROR($C23/((1+'CBA Output'!$L$29)^('Household Benefit Simulation'!$B23-15)),0)</f>
        <v>0</v>
      </c>
      <c r="T23" s="4">
        <f>IFERROR($C23/((1+'CBA Output'!$L$29)^('Household Benefit Simulation'!$B23-16)),0)</f>
        <v>0</v>
      </c>
      <c r="U23" s="4">
        <f>IFERROR($C23/((1+'CBA Output'!$L$29)^('Household Benefit Simulation'!$B23-17)),0)</f>
        <v>0</v>
      </c>
      <c r="V23" s="4">
        <f>IFERROR($C23/((1+'CBA Output'!$L$29)^('Household Benefit Simulation'!$B23-18)),0)</f>
        <v>0</v>
      </c>
      <c r="W23" s="4">
        <f>IFERROR($C23/((1+'CBA Output'!$L$29)^('Household Benefit Simulation'!$B23-19)),0)</f>
        <v>0</v>
      </c>
      <c r="X23" s="4">
        <f>IFERROR($C23/((1+'CBA Output'!$L$29)^('Household Benefit Simulation'!$B23-20)),0)</f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 x14ac:dyDescent="0.25">
      <c r="A24">
        <v>22</v>
      </c>
      <c r="B24" t="str">
        <f>IF(A24&lt;='CBA Output'!$L$30, A24, "")</f>
        <v/>
      </c>
      <c r="C24" s="4" t="e">
        <f>'CBA Output'!#REF!</f>
        <v>#REF!</v>
      </c>
      <c r="D24" s="4">
        <f>IFERROR(C24/((1+'CBA Output'!$L$29)^'Household Benefit Simulation'!$B24),0)</f>
        <v>0</v>
      </c>
      <c r="E24" s="4">
        <f>IFERROR($C24/((1+'CBA Output'!$L$29)^('Household Benefit Simulation'!$B24-1)),0)</f>
        <v>0</v>
      </c>
      <c r="F24" s="4">
        <f>IFERROR($C24/((1+'CBA Output'!$L$29)^('Household Benefit Simulation'!$B24-2)),0)</f>
        <v>0</v>
      </c>
      <c r="G24" s="4">
        <f>IFERROR($C24/((1+'CBA Output'!$L$29)^('Household Benefit Simulation'!$B24-3)),0)</f>
        <v>0</v>
      </c>
      <c r="H24" s="4">
        <f>IFERROR($C24/((1+'CBA Output'!$L$29)^('Household Benefit Simulation'!$B24-4)),0)</f>
        <v>0</v>
      </c>
      <c r="I24" s="4">
        <f>IFERROR($C24/((1+'CBA Output'!$L$29)^('Household Benefit Simulation'!$B24-5)),0)</f>
        <v>0</v>
      </c>
      <c r="J24" s="4">
        <f>IFERROR($C24/((1+'CBA Output'!$L$29)^('Household Benefit Simulation'!$B24-6)),0)</f>
        <v>0</v>
      </c>
      <c r="K24" s="4">
        <f>IFERROR($C24/((1+'CBA Output'!$L$29)^('Household Benefit Simulation'!$B24-7)),0)</f>
        <v>0</v>
      </c>
      <c r="L24" s="4">
        <f>IFERROR($C24/((1+'CBA Output'!$L$29)^('Household Benefit Simulation'!$B24-8)),0)</f>
        <v>0</v>
      </c>
      <c r="M24" s="4">
        <f>IFERROR($C24/((1+'CBA Output'!$L$29)^('Household Benefit Simulation'!$B24-9)),0)</f>
        <v>0</v>
      </c>
      <c r="N24" s="4">
        <f>IFERROR($C24/((1+'CBA Output'!$L$29)^('Household Benefit Simulation'!$B24-10)),0)</f>
        <v>0</v>
      </c>
      <c r="O24" s="4">
        <f>IFERROR($C24/((1+'CBA Output'!$L$29)^('Household Benefit Simulation'!$B24-11)),0)</f>
        <v>0</v>
      </c>
      <c r="P24" s="4">
        <f>IFERROR($C24/((1+'CBA Output'!$L$29)^('Household Benefit Simulation'!$B24-12)),0)</f>
        <v>0</v>
      </c>
      <c r="Q24" s="4">
        <f>IFERROR($C24/((1+'CBA Output'!$L$29)^('Household Benefit Simulation'!$B24-13)),0)</f>
        <v>0</v>
      </c>
      <c r="R24" s="4">
        <f>IFERROR($C24/((1+'CBA Output'!$L$29)^('Household Benefit Simulation'!$B24-14)),0)</f>
        <v>0</v>
      </c>
      <c r="S24" s="4">
        <f>IFERROR($C24/((1+'CBA Output'!$L$29)^('Household Benefit Simulation'!$B24-15)),0)</f>
        <v>0</v>
      </c>
      <c r="T24" s="4">
        <f>IFERROR($C24/((1+'CBA Output'!$L$29)^('Household Benefit Simulation'!$B24-16)),0)</f>
        <v>0</v>
      </c>
      <c r="U24" s="4">
        <f>IFERROR($C24/((1+'CBA Output'!$L$29)^('Household Benefit Simulation'!$B24-17)),0)</f>
        <v>0</v>
      </c>
      <c r="V24" s="4">
        <f>IFERROR($C24/((1+'CBA Output'!$L$29)^('Household Benefit Simulation'!$B24-18)),0)</f>
        <v>0</v>
      </c>
      <c r="W24" s="4">
        <f>IFERROR($C24/((1+'CBA Output'!$L$29)^('Household Benefit Simulation'!$B24-19)),0)</f>
        <v>0</v>
      </c>
      <c r="X24" s="4">
        <f>IFERROR($C24/((1+'CBA Output'!$L$29)^('Household Benefit Simulation'!$B24-20)),0)</f>
        <v>0</v>
      </c>
      <c r="Y24" s="4">
        <f>IFERROR($C24/((1+'CBA Output'!$L$29)^('Household Benefit Simulation'!$B24-21)),0)</f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 x14ac:dyDescent="0.25">
      <c r="A25">
        <v>23</v>
      </c>
      <c r="B25" t="str">
        <f>IF(A25&lt;='CBA Output'!$L$30, A25, "")</f>
        <v/>
      </c>
      <c r="C25" s="4" t="e">
        <f>'CBA Output'!#REF!</f>
        <v>#REF!</v>
      </c>
      <c r="D25" s="4">
        <f>IFERROR(C25/((1+'CBA Output'!$L$29)^'Household Benefit Simulation'!$B25),0)</f>
        <v>0</v>
      </c>
      <c r="E25" s="4">
        <f>IFERROR($C25/((1+'CBA Output'!$L$29)^('Household Benefit Simulation'!$B25-1)),0)</f>
        <v>0</v>
      </c>
      <c r="F25" s="4">
        <f>IFERROR($C25/((1+'CBA Output'!$L$29)^('Household Benefit Simulation'!$B25-2)),0)</f>
        <v>0</v>
      </c>
      <c r="G25" s="4">
        <f>IFERROR($C25/((1+'CBA Output'!$L$29)^('Household Benefit Simulation'!$B25-3)),0)</f>
        <v>0</v>
      </c>
      <c r="H25" s="4">
        <f>IFERROR($C25/((1+'CBA Output'!$L$29)^('Household Benefit Simulation'!$B25-4)),0)</f>
        <v>0</v>
      </c>
      <c r="I25" s="4">
        <f>IFERROR($C25/((1+'CBA Output'!$L$29)^('Household Benefit Simulation'!$B25-5)),0)</f>
        <v>0</v>
      </c>
      <c r="J25" s="4">
        <f>IFERROR($C25/((1+'CBA Output'!$L$29)^('Household Benefit Simulation'!$B25-6)),0)</f>
        <v>0</v>
      </c>
      <c r="K25" s="4">
        <f>IFERROR($C25/((1+'CBA Output'!$L$29)^('Household Benefit Simulation'!$B25-7)),0)</f>
        <v>0</v>
      </c>
      <c r="L25" s="4">
        <f>IFERROR($C25/((1+'CBA Output'!$L$29)^('Household Benefit Simulation'!$B25-8)),0)</f>
        <v>0</v>
      </c>
      <c r="M25" s="4">
        <f>IFERROR($C25/((1+'CBA Output'!$L$29)^('Household Benefit Simulation'!$B25-9)),0)</f>
        <v>0</v>
      </c>
      <c r="N25" s="4">
        <f>IFERROR($C25/((1+'CBA Output'!$L$29)^('Household Benefit Simulation'!$B25-10)),0)</f>
        <v>0</v>
      </c>
      <c r="O25" s="4">
        <f>IFERROR($C25/((1+'CBA Output'!$L$29)^('Household Benefit Simulation'!$B25-11)),0)</f>
        <v>0</v>
      </c>
      <c r="P25" s="4">
        <f>IFERROR($C25/((1+'CBA Output'!$L$29)^('Household Benefit Simulation'!$B25-12)),0)</f>
        <v>0</v>
      </c>
      <c r="Q25" s="4">
        <f>IFERROR($C25/((1+'CBA Output'!$L$29)^('Household Benefit Simulation'!$B25-13)),0)</f>
        <v>0</v>
      </c>
      <c r="R25" s="4">
        <f>IFERROR($C25/((1+'CBA Output'!$L$29)^('Household Benefit Simulation'!$B25-14)),0)</f>
        <v>0</v>
      </c>
      <c r="S25" s="4">
        <f>IFERROR($C25/((1+'CBA Output'!$L$29)^('Household Benefit Simulation'!$B25-15)),0)</f>
        <v>0</v>
      </c>
      <c r="T25" s="4">
        <f>IFERROR($C25/((1+'CBA Output'!$L$29)^('Household Benefit Simulation'!$B25-16)),0)</f>
        <v>0</v>
      </c>
      <c r="U25" s="4">
        <f>IFERROR($C25/((1+'CBA Output'!$L$29)^('Household Benefit Simulation'!$B25-17)),0)</f>
        <v>0</v>
      </c>
      <c r="V25" s="4">
        <f>IFERROR($C25/((1+'CBA Output'!$L$29)^('Household Benefit Simulation'!$B25-18)),0)</f>
        <v>0</v>
      </c>
      <c r="W25" s="4">
        <f>IFERROR($C25/((1+'CBA Output'!$L$29)^('Household Benefit Simulation'!$B25-19)),0)</f>
        <v>0</v>
      </c>
      <c r="X25" s="4">
        <f>IFERROR($C25/((1+'CBA Output'!$L$29)^('Household Benefit Simulation'!$B25-20)),0)</f>
        <v>0</v>
      </c>
      <c r="Y25" s="4">
        <f>IFERROR($C25/((1+'CBA Output'!$L$29)^('Household Benefit Simulation'!$B25-21)),0)</f>
        <v>0</v>
      </c>
      <c r="Z25" s="4">
        <f>IFERROR($C25/((1+'CBA Output'!$L$29)^('Household Benefit Simulation'!$B25-22)),0)</f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 x14ac:dyDescent="0.25">
      <c r="A26">
        <v>24</v>
      </c>
      <c r="B26" t="str">
        <f>IF(A26&lt;='CBA Output'!$L$30, A26, "")</f>
        <v/>
      </c>
      <c r="C26" s="4" t="e">
        <f>'CBA Output'!#REF!</f>
        <v>#REF!</v>
      </c>
      <c r="D26" s="4">
        <f>IFERROR(C26/((1+'CBA Output'!$L$29)^'Household Benefit Simulation'!$B26),0)</f>
        <v>0</v>
      </c>
      <c r="E26" s="4">
        <f>IFERROR($C26/((1+'CBA Output'!$L$29)^('Household Benefit Simulation'!$B26-1)),0)</f>
        <v>0</v>
      </c>
      <c r="F26" s="4">
        <f>IFERROR($C26/((1+'CBA Output'!$L$29)^('Household Benefit Simulation'!$B26-2)),0)</f>
        <v>0</v>
      </c>
      <c r="G26" s="4">
        <f>IFERROR($C26/((1+'CBA Output'!$L$29)^('Household Benefit Simulation'!$B26-3)),0)</f>
        <v>0</v>
      </c>
      <c r="H26" s="4">
        <f>IFERROR($C26/((1+'CBA Output'!$L$29)^('Household Benefit Simulation'!$B26-4)),0)</f>
        <v>0</v>
      </c>
      <c r="I26" s="4">
        <f>IFERROR($C26/((1+'CBA Output'!$L$29)^('Household Benefit Simulation'!$B26-5)),0)</f>
        <v>0</v>
      </c>
      <c r="J26" s="4">
        <f>IFERROR($C26/((1+'CBA Output'!$L$29)^('Household Benefit Simulation'!$B26-6)),0)</f>
        <v>0</v>
      </c>
      <c r="K26" s="4">
        <f>IFERROR($C26/((1+'CBA Output'!$L$29)^('Household Benefit Simulation'!$B26-7)),0)</f>
        <v>0</v>
      </c>
      <c r="L26" s="4">
        <f>IFERROR($C26/((1+'CBA Output'!$L$29)^('Household Benefit Simulation'!$B26-8)),0)</f>
        <v>0</v>
      </c>
      <c r="M26" s="4">
        <f>IFERROR($C26/((1+'CBA Output'!$L$29)^('Household Benefit Simulation'!$B26-9)),0)</f>
        <v>0</v>
      </c>
      <c r="N26" s="4">
        <f>IFERROR($C26/((1+'CBA Output'!$L$29)^('Household Benefit Simulation'!$B26-10)),0)</f>
        <v>0</v>
      </c>
      <c r="O26" s="4">
        <f>IFERROR($C26/((1+'CBA Output'!$L$29)^('Household Benefit Simulation'!$B26-11)),0)</f>
        <v>0</v>
      </c>
      <c r="P26" s="4">
        <f>IFERROR($C26/((1+'CBA Output'!$L$29)^('Household Benefit Simulation'!$B26-12)),0)</f>
        <v>0</v>
      </c>
      <c r="Q26" s="4">
        <f>IFERROR($C26/((1+'CBA Output'!$L$29)^('Household Benefit Simulation'!$B26-13)),0)</f>
        <v>0</v>
      </c>
      <c r="R26" s="4">
        <f>IFERROR($C26/((1+'CBA Output'!$L$29)^('Household Benefit Simulation'!$B26-14)),0)</f>
        <v>0</v>
      </c>
      <c r="S26" s="4">
        <f>IFERROR($C26/((1+'CBA Output'!$L$29)^('Household Benefit Simulation'!$B26-15)),0)</f>
        <v>0</v>
      </c>
      <c r="T26" s="4">
        <f>IFERROR($C26/((1+'CBA Output'!$L$29)^('Household Benefit Simulation'!$B26-16)),0)</f>
        <v>0</v>
      </c>
      <c r="U26" s="4">
        <f>IFERROR($C26/((1+'CBA Output'!$L$29)^('Household Benefit Simulation'!$B26-17)),0)</f>
        <v>0</v>
      </c>
      <c r="V26" s="4">
        <f>IFERROR($C26/((1+'CBA Output'!$L$29)^('Household Benefit Simulation'!$B26-18)),0)</f>
        <v>0</v>
      </c>
      <c r="W26" s="4">
        <f>IFERROR($C26/((1+'CBA Output'!$L$29)^('Household Benefit Simulation'!$B26-19)),0)</f>
        <v>0</v>
      </c>
      <c r="X26" s="4">
        <f>IFERROR($C26/((1+'CBA Output'!$L$29)^('Household Benefit Simulation'!$B26-20)),0)</f>
        <v>0</v>
      </c>
      <c r="Y26" s="4">
        <f>IFERROR($C26/((1+'CBA Output'!$L$29)^('Household Benefit Simulation'!$B26-21)),0)</f>
        <v>0</v>
      </c>
      <c r="Z26" s="4">
        <f>IFERROR($C26/((1+'CBA Output'!$L$29)^('Household Benefit Simulation'!$B26-22)),0)</f>
        <v>0</v>
      </c>
      <c r="AA26" s="4">
        <f>IFERROR($C26/((1+'CBA Output'!$L$29)^('Household Benefit Simulation'!$B26-23)),0)</f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 x14ac:dyDescent="0.25">
      <c r="A27">
        <v>25</v>
      </c>
      <c r="B27" t="str">
        <f>IF(A27&lt;='CBA Output'!$L$30, A27, "")</f>
        <v/>
      </c>
      <c r="C27" s="4" t="e">
        <f>'CBA Output'!#REF!</f>
        <v>#REF!</v>
      </c>
      <c r="D27" s="4">
        <f>IFERROR(C27/((1+'CBA Output'!$L$29)^'Household Benefit Simulation'!$B27),0)</f>
        <v>0</v>
      </c>
      <c r="E27" s="4">
        <f>IFERROR($C27/((1+'CBA Output'!$L$29)^('Household Benefit Simulation'!$B27-1)),0)</f>
        <v>0</v>
      </c>
      <c r="F27" s="4">
        <f>IFERROR($C27/((1+'CBA Output'!$L$29)^('Household Benefit Simulation'!$B27-2)),0)</f>
        <v>0</v>
      </c>
      <c r="G27" s="4">
        <f>IFERROR($C27/((1+'CBA Output'!$L$29)^('Household Benefit Simulation'!$B27-3)),0)</f>
        <v>0</v>
      </c>
      <c r="H27" s="4">
        <f>IFERROR($C27/((1+'CBA Output'!$L$29)^('Household Benefit Simulation'!$B27-4)),0)</f>
        <v>0</v>
      </c>
      <c r="I27" s="4">
        <f>IFERROR($C27/((1+'CBA Output'!$L$29)^('Household Benefit Simulation'!$B27-5)),0)</f>
        <v>0</v>
      </c>
      <c r="J27" s="4">
        <f>IFERROR($C27/((1+'CBA Output'!$L$29)^('Household Benefit Simulation'!$B27-6)),0)</f>
        <v>0</v>
      </c>
      <c r="K27" s="4">
        <f>IFERROR($C27/((1+'CBA Output'!$L$29)^('Household Benefit Simulation'!$B27-7)),0)</f>
        <v>0</v>
      </c>
      <c r="L27" s="4">
        <f>IFERROR($C27/((1+'CBA Output'!$L$29)^('Household Benefit Simulation'!$B27-8)),0)</f>
        <v>0</v>
      </c>
      <c r="M27" s="4">
        <f>IFERROR($C27/((1+'CBA Output'!$L$29)^('Household Benefit Simulation'!$B27-9)),0)</f>
        <v>0</v>
      </c>
      <c r="N27" s="4">
        <f>IFERROR($C27/((1+'CBA Output'!$L$29)^('Household Benefit Simulation'!$B27-10)),0)</f>
        <v>0</v>
      </c>
      <c r="O27" s="4">
        <f>IFERROR($C27/((1+'CBA Output'!$L$29)^('Household Benefit Simulation'!$B27-11)),0)</f>
        <v>0</v>
      </c>
      <c r="P27" s="4">
        <f>IFERROR($C27/((1+'CBA Output'!$L$29)^('Household Benefit Simulation'!$B27-12)),0)</f>
        <v>0</v>
      </c>
      <c r="Q27" s="4">
        <f>IFERROR($C27/((1+'CBA Output'!$L$29)^('Household Benefit Simulation'!$B27-13)),0)</f>
        <v>0</v>
      </c>
      <c r="R27" s="4">
        <f>IFERROR($C27/((1+'CBA Output'!$L$29)^('Household Benefit Simulation'!$B27-14)),0)</f>
        <v>0</v>
      </c>
      <c r="S27" s="4">
        <f>IFERROR($C27/((1+'CBA Output'!$L$29)^('Household Benefit Simulation'!$B27-15)),0)</f>
        <v>0</v>
      </c>
      <c r="T27" s="4">
        <f>IFERROR($C27/((1+'CBA Output'!$L$29)^('Household Benefit Simulation'!$B27-16)),0)</f>
        <v>0</v>
      </c>
      <c r="U27" s="4">
        <f>IFERROR($C27/((1+'CBA Output'!$L$29)^('Household Benefit Simulation'!$B27-17)),0)</f>
        <v>0</v>
      </c>
      <c r="V27" s="4">
        <f>IFERROR($C27/((1+'CBA Output'!$L$29)^('Household Benefit Simulation'!$B27-18)),0)</f>
        <v>0</v>
      </c>
      <c r="W27" s="4">
        <f>IFERROR($C27/((1+'CBA Output'!$L$29)^('Household Benefit Simulation'!$B27-19)),0)</f>
        <v>0</v>
      </c>
      <c r="X27" s="4">
        <f>IFERROR($C27/((1+'CBA Output'!$L$29)^('Household Benefit Simulation'!$B27-20)),0)</f>
        <v>0</v>
      </c>
      <c r="Y27" s="4">
        <f>IFERROR($C27/((1+'CBA Output'!$L$29)^('Household Benefit Simulation'!$B27-21)),0)</f>
        <v>0</v>
      </c>
      <c r="Z27" s="4">
        <f>IFERROR($C27/((1+'CBA Output'!$L$29)^('Household Benefit Simulation'!$B27-22)),0)</f>
        <v>0</v>
      </c>
      <c r="AA27" s="4">
        <f>IFERROR($C27/((1+'CBA Output'!$L$29)^('Household Benefit Simulation'!$B27-23)),0)</f>
        <v>0</v>
      </c>
      <c r="AB27" s="4">
        <f>IFERROR($C27/((1+'CBA Output'!$L$29)^('Household Benefit Simulation'!$B27-24)),0)</f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</row>
    <row r="28" spans="1:35" x14ac:dyDescent="0.25">
      <c r="A28">
        <v>26</v>
      </c>
      <c r="B28" t="str">
        <f>IF(A28&lt;='CBA Output'!$L$30, A28, "")</f>
        <v/>
      </c>
      <c r="C28" s="4" t="e">
        <f>'CBA Output'!#REF!</f>
        <v>#REF!</v>
      </c>
      <c r="D28" s="4">
        <f>IFERROR(C28/((1+'CBA Output'!$L$29)^'Household Benefit Simulation'!$B28),0)</f>
        <v>0</v>
      </c>
      <c r="E28" s="4">
        <f>IFERROR($C28/((1+'CBA Output'!$L$29)^('Household Benefit Simulation'!$B28-1)),0)</f>
        <v>0</v>
      </c>
      <c r="F28" s="4">
        <f>IFERROR($C28/((1+'CBA Output'!$L$29)^('Household Benefit Simulation'!$B28-2)),0)</f>
        <v>0</v>
      </c>
      <c r="G28" s="4">
        <f>IFERROR($C28/((1+'CBA Output'!$L$29)^('Household Benefit Simulation'!$B28-3)),0)</f>
        <v>0</v>
      </c>
      <c r="H28" s="4">
        <f>IFERROR($C28/((1+'CBA Output'!$L$29)^('Household Benefit Simulation'!$B28-4)),0)</f>
        <v>0</v>
      </c>
      <c r="I28" s="4">
        <f>IFERROR($C28/((1+'CBA Output'!$L$29)^('Household Benefit Simulation'!$B28-5)),0)</f>
        <v>0</v>
      </c>
      <c r="J28" s="4">
        <f>IFERROR($C28/((1+'CBA Output'!$L$29)^('Household Benefit Simulation'!$B28-6)),0)</f>
        <v>0</v>
      </c>
      <c r="K28" s="4">
        <f>IFERROR($C28/((1+'CBA Output'!$L$29)^('Household Benefit Simulation'!$B28-7)),0)</f>
        <v>0</v>
      </c>
      <c r="L28" s="4">
        <f>IFERROR($C28/((1+'CBA Output'!$L$29)^('Household Benefit Simulation'!$B28-8)),0)</f>
        <v>0</v>
      </c>
      <c r="M28" s="4">
        <f>IFERROR($C28/((1+'CBA Output'!$L$29)^('Household Benefit Simulation'!$B28-9)),0)</f>
        <v>0</v>
      </c>
      <c r="N28" s="4">
        <f>IFERROR($C28/((1+'CBA Output'!$L$29)^('Household Benefit Simulation'!$B28-10)),0)</f>
        <v>0</v>
      </c>
      <c r="O28" s="4">
        <f>IFERROR($C28/((1+'CBA Output'!$L$29)^('Household Benefit Simulation'!$B28-11)),0)</f>
        <v>0</v>
      </c>
      <c r="P28" s="4">
        <f>IFERROR($C28/((1+'CBA Output'!$L$29)^('Household Benefit Simulation'!$B28-12)),0)</f>
        <v>0</v>
      </c>
      <c r="Q28" s="4">
        <f>IFERROR($C28/((1+'CBA Output'!$L$29)^('Household Benefit Simulation'!$B28-13)),0)</f>
        <v>0</v>
      </c>
      <c r="R28" s="4">
        <f>IFERROR($C28/((1+'CBA Output'!$L$29)^('Household Benefit Simulation'!$B28-14)),0)</f>
        <v>0</v>
      </c>
      <c r="S28" s="4">
        <f>IFERROR($C28/((1+'CBA Output'!$L$29)^('Household Benefit Simulation'!$B28-15)),0)</f>
        <v>0</v>
      </c>
      <c r="T28" s="4">
        <f>IFERROR($C28/((1+'CBA Output'!$L$29)^('Household Benefit Simulation'!$B28-16)),0)</f>
        <v>0</v>
      </c>
      <c r="U28" s="4">
        <f>IFERROR($C28/((1+'CBA Output'!$L$29)^('Household Benefit Simulation'!$B28-17)),0)</f>
        <v>0</v>
      </c>
      <c r="V28" s="4">
        <f>IFERROR($C28/((1+'CBA Output'!$L$29)^('Household Benefit Simulation'!$B28-18)),0)</f>
        <v>0</v>
      </c>
      <c r="W28" s="4">
        <f>IFERROR($C28/((1+'CBA Output'!$L$29)^('Household Benefit Simulation'!$B28-19)),0)</f>
        <v>0</v>
      </c>
      <c r="X28" s="4">
        <f>IFERROR($C28/((1+'CBA Output'!$L$29)^('Household Benefit Simulation'!$B28-20)),0)</f>
        <v>0</v>
      </c>
      <c r="Y28" s="4">
        <f>IFERROR($C28/((1+'CBA Output'!$L$29)^('Household Benefit Simulation'!$B28-21)),0)</f>
        <v>0</v>
      </c>
      <c r="Z28" s="4">
        <f>IFERROR($C28/((1+'CBA Output'!$L$29)^('Household Benefit Simulation'!$B28-22)),0)</f>
        <v>0</v>
      </c>
      <c r="AA28" s="4">
        <f>IFERROR($C28/((1+'CBA Output'!$L$29)^('Household Benefit Simulation'!$B28-23)),0)</f>
        <v>0</v>
      </c>
      <c r="AB28" s="4">
        <f>IFERROR($C28/((1+'CBA Output'!$L$29)^('Household Benefit Simulation'!$B28-24)),0)</f>
        <v>0</v>
      </c>
      <c r="AC28" s="4">
        <f>IFERROR($C28/((1+'CBA Output'!$L$29)^('Household Benefit Simulation'!$B28-25)),0)</f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 x14ac:dyDescent="0.25">
      <c r="A29">
        <v>27</v>
      </c>
      <c r="B29" t="str">
        <f>IF(A29&lt;='CBA Output'!$L$30, A29, "")</f>
        <v/>
      </c>
      <c r="C29" s="4" t="e">
        <f>'CBA Output'!#REF!</f>
        <v>#REF!</v>
      </c>
      <c r="D29" s="4">
        <f>IFERROR(C29/((1+'CBA Output'!$L$29)^'Household Benefit Simulation'!$B29),0)</f>
        <v>0</v>
      </c>
      <c r="E29" s="4">
        <f>IFERROR($C29/((1+'CBA Output'!$L$29)^('Household Benefit Simulation'!$B29-1)),0)</f>
        <v>0</v>
      </c>
      <c r="F29" s="4">
        <f>IFERROR($C29/((1+'CBA Output'!$L$29)^('Household Benefit Simulation'!$B29-2)),0)</f>
        <v>0</v>
      </c>
      <c r="G29" s="4">
        <f>IFERROR($C29/((1+'CBA Output'!$L$29)^('Household Benefit Simulation'!$B29-3)),0)</f>
        <v>0</v>
      </c>
      <c r="H29" s="4">
        <f>IFERROR($C29/((1+'CBA Output'!$L$29)^('Household Benefit Simulation'!$B29-4)),0)</f>
        <v>0</v>
      </c>
      <c r="I29" s="4">
        <f>IFERROR($C29/((1+'CBA Output'!$L$29)^('Household Benefit Simulation'!$B29-5)),0)</f>
        <v>0</v>
      </c>
      <c r="J29" s="4">
        <f>IFERROR($C29/((1+'CBA Output'!$L$29)^('Household Benefit Simulation'!$B29-6)),0)</f>
        <v>0</v>
      </c>
      <c r="K29" s="4">
        <f>IFERROR($C29/((1+'CBA Output'!$L$29)^('Household Benefit Simulation'!$B29-7)),0)</f>
        <v>0</v>
      </c>
      <c r="L29" s="4">
        <f>IFERROR($C29/((1+'CBA Output'!$L$29)^('Household Benefit Simulation'!$B29-8)),0)</f>
        <v>0</v>
      </c>
      <c r="M29" s="4">
        <f>IFERROR($C29/((1+'CBA Output'!$L$29)^('Household Benefit Simulation'!$B29-9)),0)</f>
        <v>0</v>
      </c>
      <c r="N29" s="4">
        <f>IFERROR($C29/((1+'CBA Output'!$L$29)^('Household Benefit Simulation'!$B29-10)),0)</f>
        <v>0</v>
      </c>
      <c r="O29" s="4">
        <f>IFERROR($C29/((1+'CBA Output'!$L$29)^('Household Benefit Simulation'!$B29-11)),0)</f>
        <v>0</v>
      </c>
      <c r="P29" s="4">
        <f>IFERROR($C29/((1+'CBA Output'!$L$29)^('Household Benefit Simulation'!$B29-12)),0)</f>
        <v>0</v>
      </c>
      <c r="Q29" s="4">
        <f>IFERROR($C29/((1+'CBA Output'!$L$29)^('Household Benefit Simulation'!$B29-13)),0)</f>
        <v>0</v>
      </c>
      <c r="R29" s="4">
        <f>IFERROR($C29/((1+'CBA Output'!$L$29)^('Household Benefit Simulation'!$B29-14)),0)</f>
        <v>0</v>
      </c>
      <c r="S29" s="4">
        <f>IFERROR($C29/((1+'CBA Output'!$L$29)^('Household Benefit Simulation'!$B29-15)),0)</f>
        <v>0</v>
      </c>
      <c r="T29" s="4">
        <f>IFERROR($C29/((1+'CBA Output'!$L$29)^('Household Benefit Simulation'!$B29-16)),0)</f>
        <v>0</v>
      </c>
      <c r="U29" s="4">
        <f>IFERROR($C29/((1+'CBA Output'!$L$29)^('Household Benefit Simulation'!$B29-17)),0)</f>
        <v>0</v>
      </c>
      <c r="V29" s="4">
        <f>IFERROR($C29/((1+'CBA Output'!$L$29)^('Household Benefit Simulation'!$B29-18)),0)</f>
        <v>0</v>
      </c>
      <c r="W29" s="4">
        <f>IFERROR($C29/((1+'CBA Output'!$L$29)^('Household Benefit Simulation'!$B29-19)),0)</f>
        <v>0</v>
      </c>
      <c r="X29" s="4">
        <f>IFERROR($C29/((1+'CBA Output'!$L$29)^('Household Benefit Simulation'!$B29-20)),0)</f>
        <v>0</v>
      </c>
      <c r="Y29" s="4">
        <f>IFERROR($C29/((1+'CBA Output'!$L$29)^('Household Benefit Simulation'!$B29-21)),0)</f>
        <v>0</v>
      </c>
      <c r="Z29" s="4">
        <f>IFERROR($C29/((1+'CBA Output'!$L$29)^('Household Benefit Simulation'!$B29-22)),0)</f>
        <v>0</v>
      </c>
      <c r="AA29" s="4">
        <f>IFERROR($C29/((1+'CBA Output'!$L$29)^('Household Benefit Simulation'!$B29-23)),0)</f>
        <v>0</v>
      </c>
      <c r="AB29" s="4">
        <f>IFERROR($C29/((1+'CBA Output'!$L$29)^('Household Benefit Simulation'!$B29-24)),0)</f>
        <v>0</v>
      </c>
      <c r="AC29" s="4">
        <f>IFERROR($C29/((1+'CBA Output'!$L$29)^('Household Benefit Simulation'!$B29-25)),0)</f>
        <v>0</v>
      </c>
      <c r="AD29" s="4">
        <f>IFERROR($C29/((1+'CBA Output'!$L$29)^('Household Benefit Simulation'!$B29-26)),0)</f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</row>
    <row r="30" spans="1:35" x14ac:dyDescent="0.25">
      <c r="A30">
        <v>28</v>
      </c>
      <c r="B30" t="str">
        <f>IF(A30&lt;='CBA Output'!$L$30, A30, "")</f>
        <v/>
      </c>
      <c r="C30" s="4" t="e">
        <f>'CBA Output'!#REF!</f>
        <v>#REF!</v>
      </c>
      <c r="D30" s="4">
        <f>IFERROR(C30/((1+'CBA Output'!$L$29)^'Household Benefit Simulation'!$B30),0)</f>
        <v>0</v>
      </c>
      <c r="E30" s="4">
        <f>IFERROR($C30/((1+'CBA Output'!$L$29)^('Household Benefit Simulation'!$B30-1)),0)</f>
        <v>0</v>
      </c>
      <c r="F30" s="4">
        <f>IFERROR($C30/((1+'CBA Output'!$L$29)^('Household Benefit Simulation'!$B30-2)),0)</f>
        <v>0</v>
      </c>
      <c r="G30" s="4">
        <f>IFERROR($C30/((1+'CBA Output'!$L$29)^('Household Benefit Simulation'!$B30-3)),0)</f>
        <v>0</v>
      </c>
      <c r="H30" s="4">
        <f>IFERROR($C30/((1+'CBA Output'!$L$29)^('Household Benefit Simulation'!$B30-4)),0)</f>
        <v>0</v>
      </c>
      <c r="I30" s="4">
        <f>IFERROR($C30/((1+'CBA Output'!$L$29)^('Household Benefit Simulation'!$B30-5)),0)</f>
        <v>0</v>
      </c>
      <c r="J30" s="4">
        <f>IFERROR($C30/((1+'CBA Output'!$L$29)^('Household Benefit Simulation'!$B30-6)),0)</f>
        <v>0</v>
      </c>
      <c r="K30" s="4">
        <f>IFERROR($C30/((1+'CBA Output'!$L$29)^('Household Benefit Simulation'!$B30-7)),0)</f>
        <v>0</v>
      </c>
      <c r="L30" s="4">
        <f>IFERROR($C30/((1+'CBA Output'!$L$29)^('Household Benefit Simulation'!$B30-8)),0)</f>
        <v>0</v>
      </c>
      <c r="M30" s="4">
        <f>IFERROR($C30/((1+'CBA Output'!$L$29)^('Household Benefit Simulation'!$B30-9)),0)</f>
        <v>0</v>
      </c>
      <c r="N30" s="4">
        <f>IFERROR($C30/((1+'CBA Output'!$L$29)^('Household Benefit Simulation'!$B30-10)),0)</f>
        <v>0</v>
      </c>
      <c r="O30" s="4">
        <f>IFERROR($C30/((1+'CBA Output'!$L$29)^('Household Benefit Simulation'!$B30-11)),0)</f>
        <v>0</v>
      </c>
      <c r="P30" s="4">
        <f>IFERROR($C30/((1+'CBA Output'!$L$29)^('Household Benefit Simulation'!$B30-12)),0)</f>
        <v>0</v>
      </c>
      <c r="Q30" s="4">
        <f>IFERROR($C30/((1+'CBA Output'!$L$29)^('Household Benefit Simulation'!$B30-13)),0)</f>
        <v>0</v>
      </c>
      <c r="R30" s="4">
        <f>IFERROR($C30/((1+'CBA Output'!$L$29)^('Household Benefit Simulation'!$B30-14)),0)</f>
        <v>0</v>
      </c>
      <c r="S30" s="4">
        <f>IFERROR($C30/((1+'CBA Output'!$L$29)^('Household Benefit Simulation'!$B30-15)),0)</f>
        <v>0</v>
      </c>
      <c r="T30" s="4">
        <f>IFERROR($C30/((1+'CBA Output'!$L$29)^('Household Benefit Simulation'!$B30-16)),0)</f>
        <v>0</v>
      </c>
      <c r="U30" s="4">
        <f>IFERROR($C30/((1+'CBA Output'!$L$29)^('Household Benefit Simulation'!$B30-17)),0)</f>
        <v>0</v>
      </c>
      <c r="V30" s="4">
        <f>IFERROR($C30/((1+'CBA Output'!$L$29)^('Household Benefit Simulation'!$B30-18)),0)</f>
        <v>0</v>
      </c>
      <c r="W30" s="4">
        <f>IFERROR($C30/((1+'CBA Output'!$L$29)^('Household Benefit Simulation'!$B30-19)),0)</f>
        <v>0</v>
      </c>
      <c r="X30" s="4">
        <f>IFERROR($C30/((1+'CBA Output'!$L$29)^('Household Benefit Simulation'!$B30-20)),0)</f>
        <v>0</v>
      </c>
      <c r="Y30" s="4">
        <f>IFERROR($C30/((1+'CBA Output'!$L$29)^('Household Benefit Simulation'!$B30-21)),0)</f>
        <v>0</v>
      </c>
      <c r="Z30" s="4">
        <f>IFERROR($C30/((1+'CBA Output'!$L$29)^('Household Benefit Simulation'!$B30-22)),0)</f>
        <v>0</v>
      </c>
      <c r="AA30" s="4">
        <f>IFERROR($C30/((1+'CBA Output'!$L$29)^('Household Benefit Simulation'!$B30-23)),0)</f>
        <v>0</v>
      </c>
      <c r="AB30" s="4">
        <f>IFERROR($C30/((1+'CBA Output'!$L$29)^('Household Benefit Simulation'!$B30-24)),0)</f>
        <v>0</v>
      </c>
      <c r="AC30" s="4">
        <f>IFERROR($C30/((1+'CBA Output'!$L$29)^('Household Benefit Simulation'!$B30-25)),0)</f>
        <v>0</v>
      </c>
      <c r="AD30" s="4">
        <f>IFERROR($C30/((1+'CBA Output'!$L$29)^('Household Benefit Simulation'!$B30-26)),0)</f>
        <v>0</v>
      </c>
      <c r="AE30" s="4">
        <f>IFERROR($C30/((1+'CBA Output'!$L$29)^('Household Benefit Simulation'!$B30-27)),0)</f>
        <v>0</v>
      </c>
      <c r="AF30" s="4">
        <v>0</v>
      </c>
      <c r="AG30" s="4">
        <v>0</v>
      </c>
      <c r="AH30" s="4">
        <v>0</v>
      </c>
      <c r="AI30" s="4">
        <v>0</v>
      </c>
    </row>
    <row r="31" spans="1:35" x14ac:dyDescent="0.25">
      <c r="A31">
        <v>29</v>
      </c>
      <c r="B31" t="str">
        <f>IF(A31&lt;='CBA Output'!$L$30, A31, "")</f>
        <v/>
      </c>
      <c r="C31" s="4" t="e">
        <f>'CBA Output'!#REF!</f>
        <v>#REF!</v>
      </c>
      <c r="D31" s="4">
        <f>IFERROR(C31/((1+'CBA Output'!$L$29)^'Household Benefit Simulation'!$B31),0)</f>
        <v>0</v>
      </c>
      <c r="E31" s="4">
        <f>IFERROR($C31/((1+'CBA Output'!$L$29)^('Household Benefit Simulation'!$B31-1)),0)</f>
        <v>0</v>
      </c>
      <c r="F31" s="4">
        <f>IFERROR($C31/((1+'CBA Output'!$L$29)^('Household Benefit Simulation'!$B31-2)),0)</f>
        <v>0</v>
      </c>
      <c r="G31" s="4">
        <f>IFERROR($C31/((1+'CBA Output'!$L$29)^('Household Benefit Simulation'!$B31-3)),0)</f>
        <v>0</v>
      </c>
      <c r="H31" s="4">
        <f>IFERROR($C31/((1+'CBA Output'!$L$29)^('Household Benefit Simulation'!$B31-4)),0)</f>
        <v>0</v>
      </c>
      <c r="I31" s="4">
        <f>IFERROR($C31/((1+'CBA Output'!$L$29)^('Household Benefit Simulation'!$B31-5)),0)</f>
        <v>0</v>
      </c>
      <c r="J31" s="4">
        <f>IFERROR($C31/((1+'CBA Output'!$L$29)^('Household Benefit Simulation'!$B31-6)),0)</f>
        <v>0</v>
      </c>
      <c r="K31" s="4">
        <f>IFERROR($C31/((1+'CBA Output'!$L$29)^('Household Benefit Simulation'!$B31-7)),0)</f>
        <v>0</v>
      </c>
      <c r="L31" s="4">
        <f>IFERROR($C31/((1+'CBA Output'!$L$29)^('Household Benefit Simulation'!$B31-8)),0)</f>
        <v>0</v>
      </c>
      <c r="M31" s="4">
        <f>IFERROR($C31/((1+'CBA Output'!$L$29)^('Household Benefit Simulation'!$B31-9)),0)</f>
        <v>0</v>
      </c>
      <c r="N31" s="4">
        <f>IFERROR($C31/((1+'CBA Output'!$L$29)^('Household Benefit Simulation'!$B31-10)),0)</f>
        <v>0</v>
      </c>
      <c r="O31" s="4">
        <f>IFERROR($C31/((1+'CBA Output'!$L$29)^('Household Benefit Simulation'!$B31-11)),0)</f>
        <v>0</v>
      </c>
      <c r="P31" s="4">
        <f>IFERROR($C31/((1+'CBA Output'!$L$29)^('Household Benefit Simulation'!$B31-12)),0)</f>
        <v>0</v>
      </c>
      <c r="Q31" s="4">
        <f>IFERROR($C31/((1+'CBA Output'!$L$29)^('Household Benefit Simulation'!$B31-13)),0)</f>
        <v>0</v>
      </c>
      <c r="R31" s="4">
        <f>IFERROR($C31/((1+'CBA Output'!$L$29)^('Household Benefit Simulation'!$B31-14)),0)</f>
        <v>0</v>
      </c>
      <c r="S31" s="4">
        <f>IFERROR($C31/((1+'CBA Output'!$L$29)^('Household Benefit Simulation'!$B31-15)),0)</f>
        <v>0</v>
      </c>
      <c r="T31" s="4">
        <f>IFERROR($C31/((1+'CBA Output'!$L$29)^('Household Benefit Simulation'!$B31-16)),0)</f>
        <v>0</v>
      </c>
      <c r="U31" s="4">
        <f>IFERROR($C31/((1+'CBA Output'!$L$29)^('Household Benefit Simulation'!$B31-17)),0)</f>
        <v>0</v>
      </c>
      <c r="V31" s="4">
        <f>IFERROR($C31/((1+'CBA Output'!$L$29)^('Household Benefit Simulation'!$B31-18)),0)</f>
        <v>0</v>
      </c>
      <c r="W31" s="4">
        <f>IFERROR($C31/((1+'CBA Output'!$L$29)^('Household Benefit Simulation'!$B31-19)),0)</f>
        <v>0</v>
      </c>
      <c r="X31" s="4">
        <f>IFERROR($C31/((1+'CBA Output'!$L$29)^('Household Benefit Simulation'!$B31-20)),0)</f>
        <v>0</v>
      </c>
      <c r="Y31" s="4">
        <f>IFERROR($C31/((1+'CBA Output'!$L$29)^('Household Benefit Simulation'!$B31-21)),0)</f>
        <v>0</v>
      </c>
      <c r="Z31" s="4">
        <f>IFERROR($C31/((1+'CBA Output'!$L$29)^('Household Benefit Simulation'!$B31-22)),0)</f>
        <v>0</v>
      </c>
      <c r="AA31" s="4">
        <f>IFERROR($C31/((1+'CBA Output'!$L$29)^('Household Benefit Simulation'!$B31-23)),0)</f>
        <v>0</v>
      </c>
      <c r="AB31" s="4">
        <f>IFERROR($C31/((1+'CBA Output'!$L$29)^('Household Benefit Simulation'!$B31-24)),0)</f>
        <v>0</v>
      </c>
      <c r="AC31" s="4">
        <f>IFERROR($C31/((1+'CBA Output'!$L$29)^('Household Benefit Simulation'!$B31-25)),0)</f>
        <v>0</v>
      </c>
      <c r="AD31" s="4">
        <f>IFERROR($C31/((1+'CBA Output'!$L$29)^('Household Benefit Simulation'!$B31-26)),0)</f>
        <v>0</v>
      </c>
      <c r="AE31" s="4">
        <f>IFERROR($C31/((1+'CBA Output'!$L$29)^('Household Benefit Simulation'!$B31-27)),0)</f>
        <v>0</v>
      </c>
      <c r="AF31" s="4">
        <f>IFERROR($C31/((1+'CBA Output'!$L$29)^('Household Benefit Simulation'!$B31-28)),0)</f>
        <v>0</v>
      </c>
      <c r="AG31" s="4">
        <v>0</v>
      </c>
      <c r="AH31" s="4">
        <v>0</v>
      </c>
      <c r="AI31" s="4">
        <v>0</v>
      </c>
    </row>
    <row r="32" spans="1:35" x14ac:dyDescent="0.25">
      <c r="A32">
        <v>30</v>
      </c>
      <c r="B32" t="str">
        <f>IF(A32&lt;='CBA Output'!$L$30, A32, "")</f>
        <v/>
      </c>
      <c r="C32" s="4" t="e">
        <f>'CBA Output'!#REF!</f>
        <v>#REF!</v>
      </c>
      <c r="D32" s="4">
        <f>IFERROR(C32/((1+'CBA Output'!$L$29)^'Household Benefit Simulation'!$B32),0)</f>
        <v>0</v>
      </c>
      <c r="E32" s="4">
        <f>IFERROR($C32/((1+'CBA Output'!$L$29)^('Household Benefit Simulation'!$B32-1)),0)</f>
        <v>0</v>
      </c>
      <c r="F32" s="4">
        <f>IFERROR($C32/((1+'CBA Output'!$L$29)^('Household Benefit Simulation'!$B32-2)),0)</f>
        <v>0</v>
      </c>
      <c r="G32" s="4">
        <f>IFERROR($C32/((1+'CBA Output'!$L$29)^('Household Benefit Simulation'!$B32-3)),0)</f>
        <v>0</v>
      </c>
      <c r="H32" s="4">
        <f>IFERROR($C32/((1+'CBA Output'!$L$29)^('Household Benefit Simulation'!$B32-4)),0)</f>
        <v>0</v>
      </c>
      <c r="I32" s="4">
        <f>IFERROR($C32/((1+'CBA Output'!$L$29)^('Household Benefit Simulation'!$B32-5)),0)</f>
        <v>0</v>
      </c>
      <c r="J32" s="4">
        <f>IFERROR($C32/((1+'CBA Output'!$L$29)^('Household Benefit Simulation'!$B32-6)),0)</f>
        <v>0</v>
      </c>
      <c r="K32" s="4">
        <f>IFERROR($C32/((1+'CBA Output'!$L$29)^('Household Benefit Simulation'!$B32-7)),0)</f>
        <v>0</v>
      </c>
      <c r="L32" s="4">
        <f>IFERROR($C32/((1+'CBA Output'!$L$29)^('Household Benefit Simulation'!$B32-8)),0)</f>
        <v>0</v>
      </c>
      <c r="M32" s="4">
        <f>IFERROR($C32/((1+'CBA Output'!$L$29)^('Household Benefit Simulation'!$B32-9)),0)</f>
        <v>0</v>
      </c>
      <c r="N32" s="4">
        <f>IFERROR($C32/((1+'CBA Output'!$L$29)^('Household Benefit Simulation'!$B32-10)),0)</f>
        <v>0</v>
      </c>
      <c r="O32" s="4">
        <f>IFERROR($C32/((1+'CBA Output'!$L$29)^('Household Benefit Simulation'!$B32-11)),0)</f>
        <v>0</v>
      </c>
      <c r="P32" s="4">
        <f>IFERROR($C32/((1+'CBA Output'!$L$29)^('Household Benefit Simulation'!$B32-12)),0)</f>
        <v>0</v>
      </c>
      <c r="Q32" s="4">
        <f>IFERROR($C32/((1+'CBA Output'!$L$29)^('Household Benefit Simulation'!$B32-13)),0)</f>
        <v>0</v>
      </c>
      <c r="R32" s="4">
        <f>IFERROR($C32/((1+'CBA Output'!$L$29)^('Household Benefit Simulation'!$B32-14)),0)</f>
        <v>0</v>
      </c>
      <c r="S32" s="4">
        <f>IFERROR($C32/((1+'CBA Output'!$L$29)^('Household Benefit Simulation'!$B32-15)),0)</f>
        <v>0</v>
      </c>
      <c r="T32" s="4">
        <f>IFERROR($C32/((1+'CBA Output'!$L$29)^('Household Benefit Simulation'!$B32-16)),0)</f>
        <v>0</v>
      </c>
      <c r="U32" s="4">
        <f>IFERROR($C32/((1+'CBA Output'!$L$29)^('Household Benefit Simulation'!$B32-17)),0)</f>
        <v>0</v>
      </c>
      <c r="V32" s="4">
        <f>IFERROR($C32/((1+'CBA Output'!$L$29)^('Household Benefit Simulation'!$B32-18)),0)</f>
        <v>0</v>
      </c>
      <c r="W32" s="4">
        <f>IFERROR($C32/((1+'CBA Output'!$L$29)^('Household Benefit Simulation'!$B32-19)),0)</f>
        <v>0</v>
      </c>
      <c r="X32" s="4">
        <f>IFERROR($C32/((1+'CBA Output'!$L$29)^('Household Benefit Simulation'!$B32-20)),0)</f>
        <v>0</v>
      </c>
      <c r="Y32" s="4">
        <f>IFERROR($C32/((1+'CBA Output'!$L$29)^('Household Benefit Simulation'!$B32-21)),0)</f>
        <v>0</v>
      </c>
      <c r="Z32" s="4">
        <f>IFERROR($C32/((1+'CBA Output'!$L$29)^('Household Benefit Simulation'!$B32-22)),0)</f>
        <v>0</v>
      </c>
      <c r="AA32" s="4">
        <f>IFERROR($C32/((1+'CBA Output'!$L$29)^('Household Benefit Simulation'!$B32-23)),0)</f>
        <v>0</v>
      </c>
      <c r="AB32" s="4">
        <f>IFERROR($C32/((1+'CBA Output'!$L$29)^('Household Benefit Simulation'!$B32-24)),0)</f>
        <v>0</v>
      </c>
      <c r="AC32" s="4">
        <f>IFERROR($C32/((1+'CBA Output'!$L$29)^('Household Benefit Simulation'!$B32-25)),0)</f>
        <v>0</v>
      </c>
      <c r="AD32" s="4">
        <f>IFERROR($C32/((1+'CBA Output'!$L$29)^('Household Benefit Simulation'!$B32-26)),0)</f>
        <v>0</v>
      </c>
      <c r="AE32" s="4">
        <f>IFERROR($C32/((1+'CBA Output'!$L$29)^('Household Benefit Simulation'!$B32-27)),0)</f>
        <v>0</v>
      </c>
      <c r="AF32" s="4">
        <f>IFERROR($C32/((1+'CBA Output'!$L$29)^('Household Benefit Simulation'!$B32-28)),0)</f>
        <v>0</v>
      </c>
      <c r="AG32" s="4">
        <f>IFERROR($C32/((1+'CBA Output'!$L$29)^('Household Benefit Simulation'!$B32-29)),0)</f>
        <v>0</v>
      </c>
      <c r="AH32" s="4">
        <v>0</v>
      </c>
      <c r="AI32" s="4">
        <v>0</v>
      </c>
    </row>
    <row r="33" spans="1:35" x14ac:dyDescent="0.25">
      <c r="A33">
        <v>31</v>
      </c>
      <c r="B33" t="str">
        <f>IF(A33&lt;='CBA Output'!$L$30, A33, "")</f>
        <v/>
      </c>
      <c r="C33" s="4" t="e">
        <f>'CBA Output'!#REF!</f>
        <v>#REF!</v>
      </c>
      <c r="D33" s="4">
        <f>IFERROR(C33/((1+'CBA Output'!$L$29)^'Household Benefit Simulation'!$B33),0)</f>
        <v>0</v>
      </c>
      <c r="E33" s="4">
        <f>IFERROR($C33/((1+'CBA Output'!$L$29)^('Household Benefit Simulation'!$B33-1)),0)</f>
        <v>0</v>
      </c>
      <c r="F33" s="4">
        <f>IFERROR($C33/((1+'CBA Output'!$L$29)^('Household Benefit Simulation'!$B33-2)),0)</f>
        <v>0</v>
      </c>
      <c r="G33" s="4">
        <f>IFERROR($C33/((1+'CBA Output'!$L$29)^('Household Benefit Simulation'!$B33-3)),0)</f>
        <v>0</v>
      </c>
      <c r="H33" s="4">
        <f>IFERROR($C33/((1+'CBA Output'!$L$29)^('Household Benefit Simulation'!$B33-4)),0)</f>
        <v>0</v>
      </c>
      <c r="I33" s="4">
        <f>IFERROR($C33/((1+'CBA Output'!$L$29)^('Household Benefit Simulation'!$B33-5)),0)</f>
        <v>0</v>
      </c>
      <c r="J33" s="4">
        <f>IFERROR($C33/((1+'CBA Output'!$L$29)^('Household Benefit Simulation'!$B33-6)),0)</f>
        <v>0</v>
      </c>
      <c r="K33" s="4">
        <f>IFERROR($C33/((1+'CBA Output'!$L$29)^('Household Benefit Simulation'!$B33-7)),0)</f>
        <v>0</v>
      </c>
      <c r="L33" s="4">
        <f>IFERROR($C33/((1+'CBA Output'!$L$29)^('Household Benefit Simulation'!$B33-8)),0)</f>
        <v>0</v>
      </c>
      <c r="M33" s="4">
        <f>IFERROR($C33/((1+'CBA Output'!$L$29)^('Household Benefit Simulation'!$B33-9)),0)</f>
        <v>0</v>
      </c>
      <c r="N33" s="4">
        <f>IFERROR($C33/((1+'CBA Output'!$L$29)^('Household Benefit Simulation'!$B33-10)),0)</f>
        <v>0</v>
      </c>
      <c r="O33" s="4">
        <f>IFERROR($C33/((1+'CBA Output'!$L$29)^('Household Benefit Simulation'!$B33-11)),0)</f>
        <v>0</v>
      </c>
      <c r="P33" s="4">
        <f>IFERROR($C33/((1+'CBA Output'!$L$29)^('Household Benefit Simulation'!$B33-12)),0)</f>
        <v>0</v>
      </c>
      <c r="Q33" s="4">
        <f>IFERROR($C33/((1+'CBA Output'!$L$29)^('Household Benefit Simulation'!$B33-13)),0)</f>
        <v>0</v>
      </c>
      <c r="R33" s="4">
        <f>IFERROR($C33/((1+'CBA Output'!$L$29)^('Household Benefit Simulation'!$B33-14)),0)</f>
        <v>0</v>
      </c>
      <c r="S33" s="4">
        <f>IFERROR($C33/((1+'CBA Output'!$L$29)^('Household Benefit Simulation'!$B33-15)),0)</f>
        <v>0</v>
      </c>
      <c r="T33" s="4">
        <f>IFERROR($C33/((1+'CBA Output'!$L$29)^('Household Benefit Simulation'!$B33-16)),0)</f>
        <v>0</v>
      </c>
      <c r="U33" s="4">
        <f>IFERROR($C33/((1+'CBA Output'!$L$29)^('Household Benefit Simulation'!$B33-17)),0)</f>
        <v>0</v>
      </c>
      <c r="V33" s="4">
        <f>IFERROR($C33/((1+'CBA Output'!$L$29)^('Household Benefit Simulation'!$B33-18)),0)</f>
        <v>0</v>
      </c>
      <c r="W33" s="4">
        <f>IFERROR($C33/((1+'CBA Output'!$L$29)^('Household Benefit Simulation'!$B33-19)),0)</f>
        <v>0</v>
      </c>
      <c r="X33" s="4">
        <f>IFERROR($C33/((1+'CBA Output'!$L$29)^('Household Benefit Simulation'!$B33-20)),0)</f>
        <v>0</v>
      </c>
      <c r="Y33" s="4">
        <f>IFERROR($C33/((1+'CBA Output'!$L$29)^('Household Benefit Simulation'!$B33-21)),0)</f>
        <v>0</v>
      </c>
      <c r="Z33" s="4">
        <f>IFERROR($C33/((1+'CBA Output'!$L$29)^('Household Benefit Simulation'!$B33-22)),0)</f>
        <v>0</v>
      </c>
      <c r="AA33" s="4">
        <f>IFERROR($C33/((1+'CBA Output'!$L$29)^('Household Benefit Simulation'!$B33-23)),0)</f>
        <v>0</v>
      </c>
      <c r="AB33" s="4">
        <f>IFERROR($C33/((1+'CBA Output'!$L$29)^('Household Benefit Simulation'!$B33-24)),0)</f>
        <v>0</v>
      </c>
      <c r="AC33" s="4">
        <f>IFERROR($C33/((1+'CBA Output'!$L$29)^('Household Benefit Simulation'!$B33-25)),0)</f>
        <v>0</v>
      </c>
      <c r="AD33" s="4">
        <f>IFERROR($C33/((1+'CBA Output'!$L$29)^('Household Benefit Simulation'!$B33-26)),0)</f>
        <v>0</v>
      </c>
      <c r="AE33" s="4">
        <f>IFERROR($C33/((1+'CBA Output'!$L$29)^('Household Benefit Simulation'!$B33-27)),0)</f>
        <v>0</v>
      </c>
      <c r="AF33" s="4">
        <f>IFERROR($C33/((1+'CBA Output'!$L$29)^('Household Benefit Simulation'!$B33-28)),0)</f>
        <v>0</v>
      </c>
      <c r="AG33" s="4">
        <f>IFERROR($C33/((1+'CBA Output'!$L$29)^('Household Benefit Simulation'!$B33-29)),0)</f>
        <v>0</v>
      </c>
      <c r="AH33" s="4">
        <f>IFERROR($C33/((1+'CBA Output'!$L$29)^('Household Benefit Simulation'!$B33-30)),0)</f>
        <v>0</v>
      </c>
      <c r="AI33" s="4">
        <v>0</v>
      </c>
    </row>
    <row r="34" spans="1:35" x14ac:dyDescent="0.25">
      <c r="A34">
        <v>32</v>
      </c>
      <c r="B34" t="str">
        <f>IF(A34&lt;='CBA Output'!$L$30, A34, "")</f>
        <v/>
      </c>
      <c r="C34" s="4" t="e">
        <f>'CBA Output'!#REF!</f>
        <v>#REF!</v>
      </c>
      <c r="D34" s="22">
        <f>IFERROR(C34/((1+'CBA Output'!$L$29)^'Household Benefit Simulation'!$B34),0)</f>
        <v>0</v>
      </c>
      <c r="E34" s="4">
        <f>IFERROR($C34/((1+'CBA Output'!$L$29)^('Household Benefit Simulation'!$B34-1)),0)</f>
        <v>0</v>
      </c>
      <c r="F34" s="4">
        <f>IFERROR($C34/((1+'CBA Output'!$L$29)^('Household Benefit Simulation'!$B34-2)),0)</f>
        <v>0</v>
      </c>
      <c r="G34" s="4">
        <f>IFERROR($C34/((1+'CBA Output'!$L$29)^('Household Benefit Simulation'!$B34-3)),0)</f>
        <v>0</v>
      </c>
      <c r="H34" s="4">
        <f>IFERROR($C34/((1+'CBA Output'!$L$29)^('Household Benefit Simulation'!$B34-4)),0)</f>
        <v>0</v>
      </c>
      <c r="I34" s="4">
        <f>IFERROR($C34/((1+'CBA Output'!$L$29)^('Household Benefit Simulation'!$B34-5)),0)</f>
        <v>0</v>
      </c>
      <c r="J34" s="4">
        <f>IFERROR($C34/((1+'CBA Output'!$L$29)^('Household Benefit Simulation'!$B34-6)),0)</f>
        <v>0</v>
      </c>
      <c r="K34" s="4">
        <f>IFERROR($C34/((1+'CBA Output'!$L$29)^('Household Benefit Simulation'!$B34-7)),0)</f>
        <v>0</v>
      </c>
      <c r="L34" s="4">
        <f>IFERROR($C34/((1+'CBA Output'!$L$29)^('Household Benefit Simulation'!$B34-8)),0)</f>
        <v>0</v>
      </c>
      <c r="M34" s="4">
        <f>IFERROR($C34/((1+'CBA Output'!$L$29)^('Household Benefit Simulation'!$B34-9)),0)</f>
        <v>0</v>
      </c>
      <c r="N34" s="4">
        <f>IFERROR($C34/((1+'CBA Output'!$L$29)^('Household Benefit Simulation'!$B34-10)),0)</f>
        <v>0</v>
      </c>
      <c r="O34" s="4">
        <f>IFERROR($C34/((1+'CBA Output'!$L$29)^('Household Benefit Simulation'!$B34-11)),0)</f>
        <v>0</v>
      </c>
      <c r="P34" s="4">
        <f>IFERROR($C34/((1+'CBA Output'!$L$29)^('Household Benefit Simulation'!$B34-12)),0)</f>
        <v>0</v>
      </c>
      <c r="Q34" s="4">
        <f>IFERROR($C34/((1+'CBA Output'!$L$29)^('Household Benefit Simulation'!$B34-13)),0)</f>
        <v>0</v>
      </c>
      <c r="R34" s="4">
        <f>IFERROR($C34/((1+'CBA Output'!$L$29)^('Household Benefit Simulation'!$B34-14)),0)</f>
        <v>0</v>
      </c>
      <c r="S34" s="4">
        <f>IFERROR($C34/((1+'CBA Output'!$L$29)^('Household Benefit Simulation'!$B34-15)),0)</f>
        <v>0</v>
      </c>
      <c r="T34" s="4">
        <f>IFERROR($C34/((1+'CBA Output'!$L$29)^('Household Benefit Simulation'!$B34-16)),0)</f>
        <v>0</v>
      </c>
      <c r="U34" s="4">
        <f>IFERROR($C34/((1+'CBA Output'!$L$29)^('Household Benefit Simulation'!$B34-17)),0)</f>
        <v>0</v>
      </c>
      <c r="V34" s="4">
        <f>IFERROR($C34/((1+'CBA Output'!$L$29)^('Household Benefit Simulation'!$B34-18)),0)</f>
        <v>0</v>
      </c>
      <c r="W34" s="4">
        <f>IFERROR($C34/((1+'CBA Output'!$L$29)^('Household Benefit Simulation'!$B34-19)),0)</f>
        <v>0</v>
      </c>
      <c r="X34" s="4">
        <f>IFERROR($C34/((1+'CBA Output'!$L$29)^('Household Benefit Simulation'!$B34-20)),0)</f>
        <v>0</v>
      </c>
      <c r="Y34" s="4">
        <f>IFERROR($C34/((1+'CBA Output'!$L$29)^('Household Benefit Simulation'!$B34-21)),0)</f>
        <v>0</v>
      </c>
      <c r="Z34" s="4">
        <f>IFERROR($C34/((1+'CBA Output'!$L$29)^('Household Benefit Simulation'!$B34-22)),0)</f>
        <v>0</v>
      </c>
      <c r="AA34" s="4">
        <f>IFERROR($C34/((1+'CBA Output'!$L$29)^('Household Benefit Simulation'!$B34-23)),0)</f>
        <v>0</v>
      </c>
      <c r="AB34" s="4">
        <f>IFERROR($C34/((1+'CBA Output'!$L$29)^('Household Benefit Simulation'!$B34-24)),0)</f>
        <v>0</v>
      </c>
      <c r="AC34" s="4">
        <f>IFERROR($C34/((1+'CBA Output'!$L$29)^('Household Benefit Simulation'!$B34-25)),0)</f>
        <v>0</v>
      </c>
      <c r="AD34" s="4">
        <f>IFERROR($C34/((1+'CBA Output'!$L$29)^('Household Benefit Simulation'!$B34-26)),0)</f>
        <v>0</v>
      </c>
      <c r="AE34" s="4">
        <f>IFERROR($C34/((1+'CBA Output'!$L$29)^('Household Benefit Simulation'!$B34-27)),0)</f>
        <v>0</v>
      </c>
      <c r="AF34" s="4">
        <f>IFERROR($C34/((1+'CBA Output'!$L$29)^('Household Benefit Simulation'!$B34-28)),0)</f>
        <v>0</v>
      </c>
      <c r="AG34" s="4">
        <f>IFERROR($C34/((1+'CBA Output'!$L$29)^('Household Benefit Simulation'!$B34-29)),0)</f>
        <v>0</v>
      </c>
      <c r="AH34" s="4">
        <f>IFERROR($C34/((1+'CBA Output'!$L$29)^('Household Benefit Simulation'!$B34-30)),0)</f>
        <v>0</v>
      </c>
      <c r="AI34" s="4">
        <f>IFERROR($C34/((1+'CBA Output'!$L$29)^('Household Benefit Simulation'!$B34-31)),0)</f>
        <v>0</v>
      </c>
    </row>
    <row r="35" spans="1:35" s="21" customFormat="1" x14ac:dyDescent="0.25"/>
    <row r="67" spans="4:17" x14ac:dyDescent="0.25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4:17" x14ac:dyDescent="0.25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4:17" x14ac:dyDescent="0.25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4:17" x14ac:dyDescent="0.25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4:17" x14ac:dyDescent="0.25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4:17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4:17" x14ac:dyDescent="0.25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4:17" x14ac:dyDescent="0.25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4:17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4:17" x14ac:dyDescent="0.25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4:17" x14ac:dyDescent="0.25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4:17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4:17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4:17" x14ac:dyDescent="0.25"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4:17" x14ac:dyDescent="0.25"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4:17" x14ac:dyDescent="0.25"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4:17" x14ac:dyDescent="0.25"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4:17" x14ac:dyDescent="0.25"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4:17" x14ac:dyDescent="0.25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4:17" x14ac:dyDescent="0.25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4:17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4:17" x14ac:dyDescent="0.2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4:17" x14ac:dyDescent="0.25"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4:17" x14ac:dyDescent="0.25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4:17" x14ac:dyDescent="0.25"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4:17" x14ac:dyDescent="0.25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4:17" x14ac:dyDescent="0.25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4:17" x14ac:dyDescent="0.25"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4:17" x14ac:dyDescent="0.25"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4:17" x14ac:dyDescent="0.25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4:17" x14ac:dyDescent="0.25"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4:17" x14ac:dyDescent="0.25"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4:17" x14ac:dyDescent="0.25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4:17" x14ac:dyDescent="0.25"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4:17" x14ac:dyDescent="0.25"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4:17" x14ac:dyDescent="0.25"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4:17" x14ac:dyDescent="0.25"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4:17" x14ac:dyDescent="0.25"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4:17" x14ac:dyDescent="0.25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4:17" x14ac:dyDescent="0.25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4:17" x14ac:dyDescent="0.25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4:17" x14ac:dyDescent="0.25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4:17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4:17" x14ac:dyDescent="0.25"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4:17" x14ac:dyDescent="0.25"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4:17" x14ac:dyDescent="0.25"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4:17" x14ac:dyDescent="0.25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4:17" x14ac:dyDescent="0.25"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4:17" x14ac:dyDescent="0.25"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4:17" x14ac:dyDescent="0.25"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4:17" x14ac:dyDescent="0.25"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4:17" x14ac:dyDescent="0.25"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4:17" x14ac:dyDescent="0.25"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4:17" x14ac:dyDescent="0.25"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4:17" x14ac:dyDescent="0.25"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4:17" x14ac:dyDescent="0.25"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4:17" x14ac:dyDescent="0.25"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4:17" x14ac:dyDescent="0.25"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4:17" x14ac:dyDescent="0.25"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4:17" x14ac:dyDescent="0.25"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4:17" x14ac:dyDescent="0.25"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4:17" x14ac:dyDescent="0.25"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4:17" x14ac:dyDescent="0.25"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4:17" x14ac:dyDescent="0.2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4:17" x14ac:dyDescent="0.2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4:17" x14ac:dyDescent="0.2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4:17" x14ac:dyDescent="0.25"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4:17" x14ac:dyDescent="0.25"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4:17" x14ac:dyDescent="0.25"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4:17" x14ac:dyDescent="0.25"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4:17" x14ac:dyDescent="0.25"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4:17" x14ac:dyDescent="0.25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4:17" x14ac:dyDescent="0.25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4:17" x14ac:dyDescent="0.25"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4:17" x14ac:dyDescent="0.25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4:17" x14ac:dyDescent="0.25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4:17" x14ac:dyDescent="0.25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4:17" x14ac:dyDescent="0.25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4:17" x14ac:dyDescent="0.25"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4:17" x14ac:dyDescent="0.25"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4:17" x14ac:dyDescent="0.25"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4:17" x14ac:dyDescent="0.25"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4:17" x14ac:dyDescent="0.25"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4:17" x14ac:dyDescent="0.25"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4:17" x14ac:dyDescent="0.25"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4:17" x14ac:dyDescent="0.25"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4:17" x14ac:dyDescent="0.25"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4:17" x14ac:dyDescent="0.25"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4:17" x14ac:dyDescent="0.25"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4:17" x14ac:dyDescent="0.25"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4:17" x14ac:dyDescent="0.25"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4:17" x14ac:dyDescent="0.25"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4:17" x14ac:dyDescent="0.25"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4:17" x14ac:dyDescent="0.25"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4:17" x14ac:dyDescent="0.25"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4:17" x14ac:dyDescent="0.25"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4:17" x14ac:dyDescent="0.25"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4:17" x14ac:dyDescent="0.25"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4:17" x14ac:dyDescent="0.25"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4:17" x14ac:dyDescent="0.25"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4:17" x14ac:dyDescent="0.25"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4:17" x14ac:dyDescent="0.25"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4:17" x14ac:dyDescent="0.2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4:17" x14ac:dyDescent="0.25"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4:17" x14ac:dyDescent="0.25"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4:17" x14ac:dyDescent="0.25"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4:17" x14ac:dyDescent="0.25"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4:17" x14ac:dyDescent="0.25"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4:17" x14ac:dyDescent="0.25"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4:17" x14ac:dyDescent="0.25"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4:17" x14ac:dyDescent="0.25"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4:17" x14ac:dyDescent="0.25"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4:17" x14ac:dyDescent="0.25"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4:17" x14ac:dyDescent="0.25"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4:17" x14ac:dyDescent="0.25"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4:17" x14ac:dyDescent="0.25"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4:17" x14ac:dyDescent="0.25"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4:17" x14ac:dyDescent="0.25"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4:17" x14ac:dyDescent="0.25"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4:17" x14ac:dyDescent="0.25"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4:17" x14ac:dyDescent="0.25"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4:17" x14ac:dyDescent="0.25"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4:17" x14ac:dyDescent="0.25"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4:17" x14ac:dyDescent="0.25"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4:17" x14ac:dyDescent="0.25"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4:17" x14ac:dyDescent="0.25"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4:17" x14ac:dyDescent="0.25"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4:17" x14ac:dyDescent="0.25"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4:17" x14ac:dyDescent="0.25"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4:17" x14ac:dyDescent="0.25"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4:17" x14ac:dyDescent="0.25"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4:17" x14ac:dyDescent="0.25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4:17" x14ac:dyDescent="0.25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4:17" x14ac:dyDescent="0.25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4:17" x14ac:dyDescent="0.25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4:17" x14ac:dyDescent="0.25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4:17" x14ac:dyDescent="0.25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4:17" x14ac:dyDescent="0.25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4:17" x14ac:dyDescent="0.25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4:17" x14ac:dyDescent="0.25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4:17" x14ac:dyDescent="0.25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4:17" x14ac:dyDescent="0.25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4:17" x14ac:dyDescent="0.25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4:17" x14ac:dyDescent="0.25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4:17" x14ac:dyDescent="0.25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4:17" x14ac:dyDescent="0.25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4:17" x14ac:dyDescent="0.25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4:17" x14ac:dyDescent="0.25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4:17" x14ac:dyDescent="0.25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4:17" x14ac:dyDescent="0.25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4:17" x14ac:dyDescent="0.25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4:17" x14ac:dyDescent="0.25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4:17" x14ac:dyDescent="0.25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4:17" x14ac:dyDescent="0.25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4:17" x14ac:dyDescent="0.25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4:17" x14ac:dyDescent="0.25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4:17" x14ac:dyDescent="0.25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4:17" x14ac:dyDescent="0.25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4:17" x14ac:dyDescent="0.25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4:17" x14ac:dyDescent="0.25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4:17" x14ac:dyDescent="0.25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4:17" x14ac:dyDescent="0.25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4:17" x14ac:dyDescent="0.25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4:17" x14ac:dyDescent="0.25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4:17" x14ac:dyDescent="0.25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4:17" x14ac:dyDescent="0.25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4:17" x14ac:dyDescent="0.25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4:17" x14ac:dyDescent="0.25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4:17" x14ac:dyDescent="0.25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4:17" x14ac:dyDescent="0.25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4:17" x14ac:dyDescent="0.25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4:17" x14ac:dyDescent="0.25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4:17" x14ac:dyDescent="0.25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4:17" x14ac:dyDescent="0.25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4:17" x14ac:dyDescent="0.25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4:17" x14ac:dyDescent="0.25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4:17" x14ac:dyDescent="0.25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CBA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Wassmer, Robert</cp:lastModifiedBy>
  <cp:lastPrinted>2018-07-31T19:08:06Z</cp:lastPrinted>
  <dcterms:created xsi:type="dcterms:W3CDTF">2017-02-03T04:04:11Z</dcterms:created>
  <dcterms:modified xsi:type="dcterms:W3CDTF">2018-07-31T19:08:50Z</dcterms:modified>
</cp:coreProperties>
</file>